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mc:AlternateContent xmlns:mc="http://schemas.openxmlformats.org/markup-compatibility/2006">
    <mc:Choice Requires="x15">
      <x15ac:absPath xmlns:x15ac="http://schemas.microsoft.com/office/spreadsheetml/2010/11/ac" url="https://redhedge-my.sharepoint.com/personal/darren_redhedge_uk/Documents/excel/hybrids/"/>
    </mc:Choice>
  </mc:AlternateContent>
  <xr:revisionPtr revIDLastSave="1273" documentId="8_{29573A01-3EDE-4081-AEE8-DAEE559461FA}" xr6:coauthVersionLast="45" xr6:coauthVersionMax="45" xr10:uidLastSave="{406A9DFD-4119-4744-8AB5-8A33C9C2F674}"/>
  <bookViews>
    <workbookView xWindow="560" yWindow="1760" windowWidth="29740" windowHeight="18590" tabRatio="660" activeTab="1" xr2:uid="{00000000-000D-0000-FFFF-FFFF00000000}"/>
  </bookViews>
  <sheets>
    <sheet name="front" sheetId="12" r:id="rId1"/>
    <sheet name="sectors" sheetId="23" r:id="rId2"/>
    <sheet name="sectors (table)" sheetId="24" r:id="rId3"/>
    <sheet name="curves eur" sheetId="21" r:id="rId4"/>
    <sheet name="curves" sheetId="20" r:id="rId5"/>
    <sheet name="all names" sheetId="16" r:id="rId6"/>
    <sheet name="directH (tkr)" sheetId="15" r:id="rId7"/>
    <sheet name="tkrBbg" sheetId="5" r:id="rId8"/>
    <sheet name="filters" sheetId="10" r:id="rId9"/>
    <sheet name="main" sheetId="1" r:id="rId10"/>
    <sheet name="tkrStatic" sheetId="7" r:id="rId11"/>
    <sheet name="params" sheetId="4" r:id="rId12"/>
    <sheet name="datalimits" sheetId="22" r:id="rId13"/>
  </sheets>
  <definedNames>
    <definedName name="_xlnm._FilterDatabase" localSheetId="3" hidden="1">'curves eur'!$B$6:$AG$42</definedName>
    <definedName name="Slicer_moody">#N/A</definedName>
    <definedName name="Slicer_RH_sector">#N/A</definedName>
  </definedNames>
  <calcPr calcId="191029" calcMode="manual" calcComplete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4"/>
        <x14:slicerCache r:id="rId15"/>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D35" i="21" l="1" a="1"/>
  <c r="AD35" i="21" l="1"/>
  <c r="AD31" i="21" a="1"/>
  <c r="AD31" i="21" l="1"/>
  <c r="Y39" i="21" a="1"/>
  <c r="Y39" i="21" l="1"/>
  <c r="AD14" i="21" a="1"/>
  <c r="AD14" i="21" l="1"/>
  <c r="AD37" i="21" a="1"/>
  <c r="AD37" i="21" l="1"/>
  <c r="V33" i="24" a="1"/>
  <c r="V33" i="24" l="1"/>
  <c r="AC9" i="21" a="1"/>
  <c r="AC9" i="21" l="1"/>
  <c r="AC20" i="21" a="1"/>
  <c r="AC20" i="21"/>
  <c r="Y9" i="21" a="1"/>
  <c r="Y9" i="21"/>
  <c r="F28" i="15"/>
  <c r="V13" i="24" a="1"/>
  <c r="V13" i="24"/>
  <c r="F27" i="15"/>
  <c r="X11" i="21" a="1"/>
  <c r="X11" i="21"/>
  <c r="F32" i="15"/>
  <c r="F31" i="15"/>
  <c r="F33" i="15"/>
  <c r="F30" i="15"/>
  <c r="F26" i="15"/>
  <c r="F29" i="15"/>
  <c r="Y10" i="21" a="1"/>
  <c r="Y10" i="21"/>
  <c r="X9" i="21" a="1"/>
  <c r="X9" i="21"/>
  <c r="AD29" i="21" a="1"/>
  <c r="AD29" i="21"/>
  <c r="AD30" i="21" a="1"/>
  <c r="AD30" i="21"/>
  <c r="Y16" i="21" a="1"/>
  <c r="Y16" i="21"/>
  <c r="AD16" i="21" a="1"/>
  <c r="AD16" i="21"/>
  <c r="AD20" i="21" a="1"/>
  <c r="AD20" i="21"/>
  <c r="Y17" i="21" a="1"/>
  <c r="Y17" i="21"/>
  <c r="Y22" i="21" a="1"/>
  <c r="Y22" i="21"/>
  <c r="AD7" i="21" a="1"/>
  <c r="AD7" i="21"/>
  <c r="Y20" i="21" a="1"/>
  <c r="Y20" i="21"/>
  <c r="Y30" i="21" a="1"/>
  <c r="Y30" i="21"/>
  <c r="Y27" i="21" a="1"/>
  <c r="Y27" i="21"/>
  <c r="AD22" i="21" a="1"/>
  <c r="AD22" i="21"/>
  <c r="AD15" i="21" a="1"/>
  <c r="AD15" i="21"/>
  <c r="AC30" i="21" a="1"/>
  <c r="AC30" i="21"/>
  <c r="Y7" i="21" a="1"/>
  <c r="Y7" i="21"/>
  <c r="Y35" i="21" a="1"/>
  <c r="Y35" i="21"/>
  <c r="Y31" i="21" a="1"/>
  <c r="Y31" i="21"/>
  <c r="AC27" i="21" a="1"/>
  <c r="AC27" i="21"/>
  <c r="AD17" i="21" a="1"/>
  <c r="AD17" i="21"/>
  <c r="Y37" i="21" a="1"/>
  <c r="Y37" i="21"/>
  <c r="AC17" i="21" a="1"/>
  <c r="AC17" i="21"/>
  <c r="AD9" i="21" a="1"/>
  <c r="AD9" i="21"/>
  <c r="AA4" i="24" a="1"/>
  <c r="AA4" i="24"/>
  <c r="AC11" i="21" a="1"/>
  <c r="AC11" i="21"/>
  <c r="AD10" i="21" a="1"/>
  <c r="AD10" i="21"/>
  <c r="Y14" i="21" a="1"/>
  <c r="Y14" i="21"/>
  <c r="AC10" i="21" a="1"/>
  <c r="AC10" i="21"/>
  <c r="Y29" i="21" a="1"/>
  <c r="Y29" i="21"/>
  <c r="AC15" i="21" a="1"/>
  <c r="AC15" i="21"/>
  <c r="Y15" i="21" a="1"/>
  <c r="Y15" i="21"/>
  <c r="AC29" i="21" a="1"/>
  <c r="AC29" i="21"/>
  <c r="AD27" i="21" a="1"/>
  <c r="AD27" i="21"/>
  <c r="AD39" i="21" a="1"/>
  <c r="AD39" i="21"/>
  <c r="Z12" i="24" a="1"/>
  <c r="Z12" i="24"/>
  <c r="X10" i="21" a="1"/>
  <c r="X10" i="21"/>
  <c r="AC37" i="21" a="1"/>
  <c r="AC37" i="21"/>
  <c r="AC31" i="21" a="1"/>
  <c r="AC31" i="21"/>
  <c r="X30" i="21" a="1"/>
  <c r="X30" i="21"/>
  <c r="AC7" i="21" a="1"/>
  <c r="AC7" i="21"/>
  <c r="X35" i="21" a="1"/>
  <c r="X35" i="21"/>
  <c r="X37" i="21" a="1"/>
  <c r="X37" i="21"/>
  <c r="X27" i="21" a="1"/>
  <c r="X27" i="21"/>
  <c r="V7" i="24" a="1"/>
  <c r="V7" i="24"/>
  <c r="X15" i="21" a="1"/>
  <c r="X15" i="21"/>
  <c r="X39" i="21" a="1"/>
  <c r="X39" i="21"/>
  <c r="X22" i="21" a="1"/>
  <c r="X22" i="21"/>
  <c r="U16" i="24" a="1"/>
  <c r="U16" i="24"/>
  <c r="AC22" i="21" a="1"/>
  <c r="AC22" i="21"/>
  <c r="V16" i="24" a="1"/>
  <c r="V16" i="24"/>
  <c r="X31" i="21" a="1"/>
  <c r="X31" i="21"/>
  <c r="X20" i="21" a="1"/>
  <c r="X20" i="21"/>
  <c r="X17" i="21" a="1"/>
  <c r="X17" i="21"/>
  <c r="Z13" i="24" a="1"/>
  <c r="Z13" i="24"/>
  <c r="U9" i="24" a="1"/>
  <c r="U9" i="24"/>
  <c r="V17" i="24" a="1"/>
  <c r="V17" i="24"/>
  <c r="AA33" i="24" a="1"/>
  <c r="AA33" i="24"/>
  <c r="AC35" i="21" a="1"/>
  <c r="AC35" i="21"/>
  <c r="AC39" i="21" a="1"/>
  <c r="AC39" i="21"/>
  <c r="X16" i="21" a="1"/>
  <c r="X16" i="21"/>
  <c r="X7" i="21" a="1"/>
  <c r="X7" i="21"/>
  <c r="X29" i="21" a="1"/>
  <c r="X29" i="21"/>
  <c r="V34" i="24" a="1"/>
  <c r="V34" i="24"/>
  <c r="AC16" i="21" a="1"/>
  <c r="AC16" i="21"/>
  <c r="Z14" i="24" a="1"/>
  <c r="Z14" i="24"/>
  <c r="U33" i="24" a="1"/>
  <c r="U33" i="24"/>
  <c r="Z28" i="24" a="1"/>
  <c r="Z28" i="24"/>
  <c r="Z33" i="24" a="1"/>
  <c r="Z33" i="24"/>
  <c r="Z29" i="24" a="1"/>
  <c r="Z29" i="24"/>
  <c r="AA7" i="24" a="1"/>
  <c r="AA7" i="24"/>
  <c r="V6" i="24" a="1"/>
  <c r="V6" i="24"/>
  <c r="U20" i="24" a="1"/>
  <c r="U20" i="24"/>
  <c r="U13" i="24" a="1"/>
  <c r="U13" i="24"/>
  <c r="U21" i="24" a="1"/>
  <c r="U21" i="24"/>
  <c r="V27" i="24" a="1"/>
  <c r="V27" i="24"/>
  <c r="AA12" i="24" a="1"/>
  <c r="AA12" i="24"/>
  <c r="Z6" i="24" a="1"/>
  <c r="Z6" i="24"/>
  <c r="AA25" i="24" a="1"/>
  <c r="AA25" i="24"/>
  <c r="Z34" i="24" a="1"/>
  <c r="Z34" i="24"/>
  <c r="AA19" i="24" a="1"/>
  <c r="AA19" i="24"/>
  <c r="V37" i="24" a="1"/>
  <c r="V37" i="24"/>
  <c r="AA36" i="24" a="1"/>
  <c r="AA36" i="24"/>
  <c r="U4" i="24" a="1"/>
  <c r="U4" i="24"/>
  <c r="V4" i="24" a="1"/>
  <c r="V4" i="24"/>
  <c r="AA16" i="24" a="1"/>
  <c r="AA16" i="24"/>
  <c r="Z21" i="24" a="1"/>
  <c r="Z21" i="24"/>
  <c r="AA29" i="24" a="1"/>
  <c r="AA29" i="24"/>
  <c r="AA13" i="24" a="1"/>
  <c r="AA13" i="24"/>
  <c r="Z16" i="24" a="1"/>
  <c r="Z16" i="24"/>
  <c r="U27" i="24" a="1"/>
  <c r="U27" i="24"/>
  <c r="U29" i="24" a="1"/>
  <c r="U29" i="24"/>
  <c r="U12" i="24" a="1"/>
  <c r="U12" i="24"/>
  <c r="AA34" i="24" a="1"/>
  <c r="AA34" i="24"/>
  <c r="Z37" i="24" a="1"/>
  <c r="Z37" i="24"/>
  <c r="U19" i="24" a="1"/>
  <c r="U19" i="24"/>
  <c r="V11" i="24" a="1"/>
  <c r="V11" i="24"/>
  <c r="V19" i="24" a="1"/>
  <c r="V19" i="24"/>
  <c r="AA39" i="24" a="1"/>
  <c r="AA39" i="24"/>
  <c r="AA6" i="24" a="1"/>
  <c r="AA6" i="24"/>
  <c r="V25" i="24" a="1"/>
  <c r="V25" i="24"/>
  <c r="V20" i="24" a="1"/>
  <c r="V20" i="24"/>
  <c r="V14" i="24" a="1"/>
  <c r="V14" i="24"/>
  <c r="U28" i="24" a="1"/>
  <c r="U28" i="24"/>
  <c r="U25" i="24" a="1"/>
  <c r="U25" i="24"/>
  <c r="Z7" i="24" a="1"/>
  <c r="Z7" i="24"/>
  <c r="U7" i="24" a="1"/>
  <c r="U7" i="24"/>
  <c r="AA9" i="24" a="1"/>
  <c r="AA9" i="24"/>
  <c r="Z17" i="24" a="1"/>
  <c r="Z17" i="24"/>
  <c r="AA21" i="24" a="1"/>
  <c r="AA21" i="24"/>
  <c r="U6" i="24" a="1"/>
  <c r="U6" i="24"/>
  <c r="Z9" i="24" a="1"/>
  <c r="Z9" i="24"/>
  <c r="U17" i="24" a="1"/>
  <c r="U17" i="24"/>
  <c r="U37" i="24" a="1"/>
  <c r="U37" i="24"/>
  <c r="U34" i="24" a="1"/>
  <c r="U34" i="24"/>
  <c r="AA8" i="24" a="1"/>
  <c r="AA8" i="24"/>
  <c r="AA17" i="24" a="1"/>
  <c r="AA17" i="24"/>
  <c r="AA37" i="24" a="1"/>
  <c r="AA37" i="24"/>
  <c r="Z4" i="24" a="1"/>
  <c r="Z4" i="24"/>
  <c r="V12" i="24" a="1"/>
  <c r="V12" i="24"/>
  <c r="AA28" i="24" a="1"/>
  <c r="AA28" i="24"/>
  <c r="V29" i="24" a="1"/>
  <c r="V29" i="24"/>
  <c r="Z30" i="24" a="1"/>
  <c r="Z30" i="24"/>
  <c r="V28" i="24" a="1"/>
  <c r="V28" i="24"/>
  <c r="V21" i="24" a="1"/>
  <c r="V21" i="24"/>
  <c r="Z25" i="24" a="1"/>
  <c r="Z25" i="24"/>
  <c r="Z19" i="24" a="1"/>
  <c r="Z19" i="24"/>
  <c r="AA14" i="24" a="1"/>
  <c r="AA14" i="24"/>
  <c r="V39" i="24" a="1"/>
  <c r="V39" i="24"/>
  <c r="V22" i="24" a="1"/>
  <c r="V22" i="24"/>
  <c r="Z38" i="24" a="1"/>
  <c r="Z38" i="24"/>
  <c r="Z8" i="24" a="1"/>
  <c r="Z8" i="24"/>
  <c r="Z5" i="24" a="1"/>
  <c r="Z5" i="24"/>
  <c r="V24" i="24" a="1"/>
  <c r="V24" i="24"/>
  <c r="Z23" i="24" a="1"/>
  <c r="Z23" i="24"/>
  <c r="U8" i="24" a="1"/>
  <c r="U8" i="24"/>
  <c r="V36" i="24" a="1"/>
  <c r="V36" i="24"/>
  <c r="Z24" i="24" a="1"/>
  <c r="Z24" i="24"/>
  <c r="Z35" i="24" a="1"/>
  <c r="Z35" i="24"/>
  <c r="U23" i="24" a="1"/>
  <c r="U23" i="24"/>
  <c r="V30" i="24" a="1"/>
  <c r="V30" i="24"/>
  <c r="U35" i="24" a="1"/>
  <c r="U35" i="24"/>
  <c r="V9" i="24" a="1"/>
  <c r="V9" i="24"/>
  <c r="AE31" i="20" a="1"/>
  <c r="AE31" i="20"/>
  <c r="AD23" i="21" a="1"/>
  <c r="AD23" i="21"/>
  <c r="Z39" i="24" a="1"/>
  <c r="Z39" i="24"/>
  <c r="AA31" i="24" a="1"/>
  <c r="AA31" i="24"/>
  <c r="Z32" i="24" a="1"/>
  <c r="Z32" i="24"/>
  <c r="V18" i="24" a="1"/>
  <c r="V18" i="24"/>
  <c r="V23" i="24" a="1"/>
  <c r="V23" i="24"/>
  <c r="V10" i="24" a="1"/>
  <c r="V10" i="24"/>
  <c r="U26" i="24" a="1"/>
  <c r="U26" i="24"/>
  <c r="AA30" i="24" a="1"/>
  <c r="AA30" i="24"/>
  <c r="Z31" i="24" a="1"/>
  <c r="Z31" i="24"/>
  <c r="U36" i="24" a="1"/>
  <c r="U36" i="24"/>
  <c r="U39" i="24" a="1"/>
  <c r="U39" i="24"/>
  <c r="V15" i="24" a="1"/>
  <c r="V15" i="24"/>
  <c r="Z10" i="24" a="1"/>
  <c r="Z10" i="24"/>
  <c r="AA26" i="24" a="1"/>
  <c r="AA26" i="24"/>
  <c r="AA23" i="24" a="1"/>
  <c r="AA23" i="24"/>
  <c r="Z15" i="24" a="1"/>
  <c r="Z15" i="24"/>
  <c r="U15" i="24" a="1"/>
  <c r="U15" i="24"/>
  <c r="Z36" i="24" a="1"/>
  <c r="Z36" i="24"/>
  <c r="V8" i="24" a="1"/>
  <c r="V8" i="24"/>
  <c r="V32" i="24" a="1"/>
  <c r="V32" i="24"/>
  <c r="V35" i="24" a="1"/>
  <c r="V35" i="24"/>
  <c r="AA20" i="24" a="1"/>
  <c r="AA20" i="24"/>
  <c r="Z22" i="24" a="1"/>
  <c r="Z22" i="24"/>
  <c r="U24" i="24" a="1"/>
  <c r="U24" i="24"/>
  <c r="Z11" i="24" a="1"/>
  <c r="Z11" i="24"/>
  <c r="AA22" i="24" a="1"/>
  <c r="AA22" i="24"/>
  <c r="AA35" i="24" a="1"/>
  <c r="AA35" i="24"/>
  <c r="V31" i="24" a="1"/>
  <c r="V31" i="24"/>
  <c r="U18" i="24" a="1"/>
  <c r="U18" i="24"/>
  <c r="U38" i="24" a="1"/>
  <c r="U38" i="24"/>
  <c r="U22" i="24" a="1"/>
  <c r="U22" i="24"/>
  <c r="V5" i="24" a="1"/>
  <c r="V5" i="24"/>
  <c r="AA11" i="24" a="1"/>
  <c r="AA11" i="24"/>
  <c r="AA24" i="24" a="1"/>
  <c r="AA24" i="24"/>
  <c r="AA18" i="24" a="1"/>
  <c r="AA18" i="24"/>
  <c r="AA38" i="24" a="1"/>
  <c r="AA38" i="24"/>
  <c r="Z18" i="24" a="1"/>
  <c r="Z18" i="24"/>
  <c r="AE33" i="20" a="1"/>
  <c r="AE33" i="20"/>
  <c r="U10" i="24" a="1"/>
  <c r="U10" i="24"/>
  <c r="AA5" i="24" a="1"/>
  <c r="AA5" i="24"/>
  <c r="Z12" i="20" a="1"/>
  <c r="Z12" i="20"/>
  <c r="V26" i="24" a="1"/>
  <c r="V26" i="24"/>
  <c r="U30" i="24" a="1"/>
  <c r="U30" i="24"/>
  <c r="U32" i="24" a="1"/>
  <c r="U32" i="24"/>
  <c r="Z35" i="20" a="1"/>
  <c r="Z35" i="20"/>
  <c r="Y24" i="21" a="1"/>
  <c r="Y24" i="21"/>
  <c r="Z40" i="20" a="1"/>
  <c r="Z40" i="20"/>
  <c r="Y21" i="21" a="1"/>
  <c r="Y21" i="21"/>
  <c r="Z20" i="24" a="1"/>
  <c r="Z20" i="24"/>
  <c r="U11" i="24" a="1"/>
  <c r="U11" i="24"/>
  <c r="Z26" i="24" a="1"/>
  <c r="Z26" i="24"/>
  <c r="U5" i="24" a="1"/>
  <c r="U5" i="24"/>
  <c r="AA32" i="24" a="1"/>
  <c r="AA32" i="24"/>
  <c r="V38" i="24" a="1"/>
  <c r="V38" i="24"/>
  <c r="U31" i="24" a="1"/>
  <c r="U31" i="24"/>
  <c r="AA15" i="24" a="1"/>
  <c r="AA15" i="24"/>
  <c r="AA10" i="24" a="1"/>
  <c r="AA10" i="24"/>
  <c r="U14" i="24" a="1"/>
  <c r="U14" i="24"/>
  <c r="AE22" i="20" a="1"/>
  <c r="AE22" i="20"/>
  <c r="Z45" i="20" a="1"/>
  <c r="Z45" i="20"/>
  <c r="Y26" i="21" a="1"/>
  <c r="Y26" i="21"/>
  <c r="Z10" i="20" a="1"/>
  <c r="Z10" i="20"/>
  <c r="Z27" i="20" a="1"/>
  <c r="Z27" i="20"/>
  <c r="AE45" i="20" a="1"/>
  <c r="AE45" i="20"/>
  <c r="AD26" i="21" a="1"/>
  <c r="AD26" i="21"/>
  <c r="F25" i="15"/>
  <c r="AE16" i="20" a="1"/>
  <c r="AE16" i="20"/>
  <c r="Z15" i="20" a="1"/>
  <c r="Z15" i="20"/>
  <c r="Y25" i="21" a="1"/>
  <c r="Y25" i="21"/>
  <c r="Z25" i="20" a="1"/>
  <c r="Z25" i="20"/>
  <c r="Y32" i="21" a="1"/>
  <c r="Y32" i="21"/>
  <c r="Z31" i="20" a="1"/>
  <c r="Z31" i="20"/>
  <c r="Y23" i="21" a="1"/>
  <c r="Y23" i="21"/>
  <c r="AD38" i="20" a="1"/>
  <c r="AD38" i="20"/>
  <c r="AC19" i="21" a="1"/>
  <c r="AC19" i="21"/>
  <c r="AE10" i="20" a="1"/>
  <c r="AE10" i="20"/>
  <c r="Z18" i="20" a="1"/>
  <c r="Z18" i="20"/>
  <c r="AE37" i="20" a="1"/>
  <c r="AE37" i="20"/>
  <c r="AE11" i="20" a="1"/>
  <c r="AE11" i="20"/>
  <c r="Z33" i="20" a="1"/>
  <c r="Z33" i="20"/>
  <c r="AE14" i="20" a="1"/>
  <c r="AE14" i="20"/>
  <c r="Z46" i="20" a="1"/>
  <c r="Z46" i="20"/>
  <c r="AE34" i="20" a="1"/>
  <c r="AE34" i="20"/>
  <c r="Z44" i="20" a="1"/>
  <c r="Z44" i="20"/>
  <c r="Y38" i="21" a="1"/>
  <c r="Y38" i="21"/>
  <c r="AE9" i="20" a="1"/>
  <c r="AE9" i="20"/>
  <c r="AD18" i="21" a="1"/>
  <c r="AD18" i="21"/>
  <c r="AE18" i="20" a="1"/>
  <c r="AE18" i="20"/>
  <c r="AE29" i="20" a="1"/>
  <c r="AE29" i="20"/>
  <c r="AE39" i="20" a="1"/>
  <c r="AE39" i="20"/>
  <c r="AD8" i="21" a="1"/>
  <c r="AD8" i="21"/>
  <c r="Z49" i="20" a="1"/>
  <c r="Z49" i="20"/>
  <c r="AE28" i="20" a="1"/>
  <c r="AE28" i="20"/>
  <c r="AD28" i="21" a="1"/>
  <c r="AD28" i="21"/>
  <c r="Z8" i="20" a="1"/>
  <c r="Z8" i="20"/>
  <c r="AE30" i="20" a="1"/>
  <c r="AE30" i="20"/>
  <c r="Z16" i="20" a="1"/>
  <c r="Z16" i="20"/>
  <c r="Z29" i="20" a="1"/>
  <c r="Z29" i="20"/>
  <c r="Z13" i="20" a="1"/>
  <c r="Z13" i="20"/>
  <c r="Y34" i="21" a="1"/>
  <c r="Y34" i="21"/>
  <c r="Y23" i="20" a="1"/>
  <c r="Y23" i="20"/>
  <c r="Z26" i="20" a="1"/>
  <c r="Z26" i="20"/>
  <c r="Z23" i="20" a="1"/>
  <c r="Z23" i="20"/>
  <c r="Z14" i="20" a="1"/>
  <c r="Z14" i="20"/>
  <c r="Z30" i="20" a="1"/>
  <c r="Z30" i="20"/>
  <c r="AE51" i="20" a="1"/>
  <c r="AE51" i="20"/>
  <c r="AD33" i="21" a="1"/>
  <c r="AD33" i="21"/>
  <c r="AE46" i="20" a="1"/>
  <c r="AE46" i="20"/>
  <c r="AE19" i="20" a="1"/>
  <c r="AE19" i="20"/>
  <c r="AE47" i="20" a="1"/>
  <c r="AE47" i="20"/>
  <c r="AE35" i="20" a="1"/>
  <c r="AE35" i="20"/>
  <c r="AD24" i="21" a="1"/>
  <c r="AD24" i="21"/>
  <c r="Z41" i="20" a="1"/>
  <c r="Z41" i="20"/>
  <c r="AE44" i="20" a="1"/>
  <c r="AE44" i="20"/>
  <c r="AD38" i="21" a="1"/>
  <c r="AD38" i="21"/>
  <c r="Z32" i="20" a="1"/>
  <c r="Z32" i="20"/>
  <c r="Y12" i="21" a="1"/>
  <c r="Y12" i="21"/>
  <c r="AE23" i="20" a="1"/>
  <c r="AE23" i="20"/>
  <c r="Z36" i="20" a="1"/>
  <c r="Z36" i="20"/>
  <c r="Y11" i="21" a="1"/>
  <c r="Y11" i="21"/>
  <c r="Z7" i="20" a="1"/>
  <c r="Z7" i="20"/>
  <c r="Z24" i="20" a="1"/>
  <c r="Z24" i="20"/>
  <c r="Y40" i="21" a="1"/>
  <c r="Y40" i="21"/>
  <c r="Z9" i="20" a="1"/>
  <c r="Z9" i="20"/>
  <c r="Y18" i="21" a="1"/>
  <c r="Y18" i="21"/>
  <c r="AE49" i="20" a="1"/>
  <c r="AE49" i="20"/>
  <c r="AE48" i="20" a="1"/>
  <c r="AE48" i="20"/>
  <c r="AD41" i="21" a="1"/>
  <c r="AD41" i="21"/>
  <c r="AE50" i="20" a="1"/>
  <c r="AE50" i="20"/>
  <c r="AD36" i="21" a="1"/>
  <c r="AD36" i="21"/>
  <c r="AD33" i="20" a="1"/>
  <c r="AD33" i="20"/>
  <c r="AE21" i="20" a="1"/>
  <c r="AE21" i="20"/>
  <c r="AD42" i="21" a="1"/>
  <c r="AD42" i="21"/>
  <c r="AE13" i="20" a="1"/>
  <c r="AE13" i="20"/>
  <c r="AD34" i="21" a="1"/>
  <c r="AD34" i="21"/>
  <c r="Z17" i="20" a="1"/>
  <c r="Z17" i="20"/>
  <c r="Y13" i="21" a="1"/>
  <c r="Y13" i="21"/>
  <c r="Z11" i="20" a="1"/>
  <c r="Z11" i="20"/>
  <c r="Y7" i="20" a="1"/>
  <c r="Y7" i="20"/>
  <c r="AE40" i="20" a="1"/>
  <c r="AE40" i="20"/>
  <c r="AD21" i="21" a="1"/>
  <c r="AD21" i="21"/>
  <c r="AE8" i="20" a="1"/>
  <c r="AE8" i="20"/>
  <c r="Z34" i="20" a="1"/>
  <c r="Z34" i="20"/>
  <c r="AE25" i="20" a="1"/>
  <c r="AE25" i="20"/>
  <c r="AD32" i="21" a="1"/>
  <c r="AD32" i="21"/>
  <c r="AE15" i="20" a="1"/>
  <c r="AE15" i="20"/>
  <c r="AD25" i="21" a="1"/>
  <c r="AD25" i="21"/>
  <c r="AE27" i="20" a="1"/>
  <c r="AE27" i="20"/>
  <c r="Z42" i="20" a="1"/>
  <c r="Z42" i="20"/>
  <c r="Z51" i="20" a="1"/>
  <c r="Z51" i="20"/>
  <c r="Y33" i="21" a="1"/>
  <c r="Y33" i="21"/>
  <c r="Z39" i="20" a="1"/>
  <c r="Z39" i="20"/>
  <c r="Y8" i="21" a="1"/>
  <c r="Y8" i="21"/>
  <c r="AD40" i="20" a="1"/>
  <c r="AD40" i="20"/>
  <c r="AC21" i="21" a="1"/>
  <c r="AC21" i="21"/>
  <c r="Y15" i="20" a="1"/>
  <c r="Y15" i="20"/>
  <c r="X25" i="21" a="1"/>
  <c r="X25" i="21"/>
  <c r="AE7" i="20" a="1"/>
  <c r="AE7" i="20"/>
  <c r="AE42" i="20" a="1"/>
  <c r="AE42" i="20"/>
  <c r="AD16" i="20" a="1"/>
  <c r="AD16" i="20"/>
  <c r="AE24" i="20" a="1"/>
  <c r="AE24" i="20"/>
  <c r="AD40" i="21" a="1"/>
  <c r="AD40" i="21"/>
  <c r="AE41" i="20" a="1"/>
  <c r="AE41" i="20"/>
  <c r="Z38" i="20" a="1"/>
  <c r="Z38" i="20"/>
  <c r="Y19" i="21" a="1"/>
  <c r="Y19" i="21"/>
  <c r="Z28" i="20" a="1"/>
  <c r="Z28" i="20"/>
  <c r="Y28" i="21" a="1"/>
  <c r="Y28" i="21"/>
  <c r="AE12" i="20" a="1"/>
  <c r="AE12" i="20"/>
  <c r="Z48" i="20" a="1"/>
  <c r="Z48" i="20"/>
  <c r="Y41" i="21" a="1"/>
  <c r="Y41" i="21"/>
  <c r="AE38" i="20" a="1"/>
  <c r="AE38" i="20"/>
  <c r="AD19" i="21" a="1"/>
  <c r="AD19" i="21"/>
  <c r="Z50" i="20" a="1"/>
  <c r="Z50" i="20"/>
  <c r="Y36" i="21" a="1"/>
  <c r="Y36" i="21"/>
  <c r="AE26" i="20" a="1"/>
  <c r="AE26" i="20"/>
  <c r="AE20" i="20" a="1"/>
  <c r="AE20" i="20"/>
  <c r="AE32" i="20" a="1"/>
  <c r="AE32" i="20"/>
  <c r="AD12" i="21" a="1"/>
  <c r="AD12" i="21"/>
  <c r="Y14" i="20" a="1"/>
  <c r="Y14" i="20"/>
  <c r="AD9" i="20" a="1"/>
  <c r="AD9" i="20"/>
  <c r="AC18" i="21" a="1"/>
  <c r="AC18" i="21"/>
  <c r="AE17" i="20" a="1"/>
  <c r="AE17" i="20"/>
  <c r="AD13" i="21" a="1"/>
  <c r="AD13" i="21"/>
  <c r="AE36" i="20" a="1"/>
  <c r="AE36" i="20"/>
  <c r="AD11" i="21" a="1"/>
  <c r="AD11" i="21"/>
  <c r="Z47" i="20" a="1"/>
  <c r="Z47" i="20"/>
  <c r="Z37" i="20" a="1"/>
  <c r="Z37" i="20"/>
  <c r="Y47" i="20" a="1"/>
  <c r="Y47" i="20"/>
  <c r="Z20" i="20" a="1"/>
  <c r="Z20" i="20"/>
  <c r="Y36" i="20" a="1"/>
  <c r="Y36" i="20"/>
  <c r="Z22" i="20" a="1"/>
  <c r="Z22" i="20"/>
  <c r="AD15" i="20" a="1"/>
  <c r="AD15" i="20"/>
  <c r="AC25" i="21" a="1"/>
  <c r="AC25" i="21"/>
  <c r="Y21" i="20" a="1"/>
  <c r="Y21" i="20"/>
  <c r="X42" i="21" a="1"/>
  <c r="X42" i="21"/>
  <c r="Z21" i="20" a="1"/>
  <c r="Z21" i="20"/>
  <c r="Y42" i="21" a="1"/>
  <c r="Y42" i="21"/>
  <c r="AD41" i="20" a="1"/>
  <c r="AD41" i="20"/>
  <c r="AD47" i="20" a="1"/>
  <c r="AD47" i="20"/>
  <c r="AD10" i="20" a="1"/>
  <c r="AD10" i="20"/>
  <c r="Y13" i="20" a="1"/>
  <c r="Y13" i="20"/>
  <c r="X34" i="21" a="1"/>
  <c r="X34" i="21"/>
  <c r="Y29" i="20" a="1"/>
  <c r="Y29" i="20"/>
  <c r="Y30" i="20" a="1"/>
  <c r="Y30" i="20"/>
  <c r="AD14" i="20" a="1"/>
  <c r="AD14" i="20"/>
  <c r="Y16" i="20" a="1"/>
  <c r="Y16" i="20"/>
  <c r="Y37" i="20" a="1"/>
  <c r="Y37" i="20"/>
  <c r="Y46" i="20" a="1"/>
  <c r="Y46" i="20"/>
  <c r="AD46" i="20" a="1"/>
  <c r="AD46" i="20"/>
  <c r="AD19" i="20" a="1"/>
  <c r="AD19" i="20"/>
  <c r="Y26" i="20" a="1"/>
  <c r="Y26" i="20"/>
  <c r="AD35" i="20" a="1"/>
  <c r="AD35" i="20"/>
  <c r="AC24" i="21" a="1"/>
  <c r="AC24" i="21"/>
  <c r="AD34" i="20" a="1"/>
  <c r="AD34" i="20"/>
  <c r="Y49" i="20" a="1"/>
  <c r="Y49" i="20"/>
  <c r="Y33" i="20" a="1"/>
  <c r="Y33" i="20"/>
  <c r="AD28" i="20" a="1"/>
  <c r="AD28" i="20"/>
  <c r="AC28" i="21" a="1"/>
  <c r="AC28" i="21"/>
  <c r="AD49" i="20" a="1"/>
  <c r="AD49" i="20"/>
  <c r="Y28" i="20" a="1"/>
  <c r="Y28" i="20"/>
  <c r="X28" i="21" a="1"/>
  <c r="X28" i="21"/>
  <c r="AE43" i="20" a="1"/>
  <c r="AE43" i="20"/>
  <c r="AD43" i="20" a="1"/>
  <c r="AD43" i="20"/>
  <c r="AD37" i="20" a="1"/>
  <c r="AD37" i="20"/>
  <c r="AD27" i="20" a="1"/>
  <c r="AD27" i="20"/>
  <c r="AD45" i="20" a="1"/>
  <c r="AD45" i="20"/>
  <c r="AC26" i="21" a="1"/>
  <c r="AC26" i="21"/>
  <c r="Y51" i="20" a="1"/>
  <c r="Y51" i="20"/>
  <c r="X33" i="21" a="1"/>
  <c r="X33" i="21"/>
  <c r="AD32" i="20" a="1"/>
  <c r="AD32" i="20"/>
  <c r="AC12" i="21" a="1"/>
  <c r="AC12" i="21"/>
  <c r="AD39" i="20" a="1"/>
  <c r="AD39" i="20"/>
  <c r="AC8" i="21" a="1"/>
  <c r="AC8" i="21"/>
  <c r="Y42" i="20" a="1"/>
  <c r="Y42" i="20"/>
  <c r="Z27" i="24" a="1"/>
  <c r="Z27" i="24"/>
  <c r="Y18" i="20" a="1"/>
  <c r="Y18" i="20"/>
  <c r="AD42" i="20" a="1"/>
  <c r="AD42" i="20"/>
  <c r="Y17" i="20" a="1"/>
  <c r="Y17" i="20"/>
  <c r="X13" i="21" a="1"/>
  <c r="X13" i="21"/>
  <c r="AD22" i="20" a="1"/>
  <c r="AD22" i="20"/>
  <c r="AD25" i="20" a="1"/>
  <c r="AD25" i="20"/>
  <c r="AC32" i="21" a="1"/>
  <c r="AC32" i="21"/>
  <c r="Y27" i="20" a="1"/>
  <c r="Y27" i="20"/>
  <c r="Y24" i="20" a="1"/>
  <c r="Y24" i="20"/>
  <c r="X40" i="21" a="1"/>
  <c r="X40" i="21"/>
  <c r="Y25" i="20" a="1"/>
  <c r="Y25" i="20"/>
  <c r="X32" i="21" a="1"/>
  <c r="X32" i="21"/>
  <c r="AA27" i="24" a="1"/>
  <c r="AA27" i="24"/>
  <c r="AD48" i="20" a="1"/>
  <c r="AD48" i="20"/>
  <c r="AC41" i="21" a="1"/>
  <c r="AC41" i="21"/>
  <c r="AD13" i="20" a="1"/>
  <c r="AD13" i="20"/>
  <c r="AC34" i="21" a="1"/>
  <c r="AC34" i="21"/>
  <c r="Y39" i="20" a="1"/>
  <c r="Y39" i="20"/>
  <c r="X8" i="21" a="1"/>
  <c r="X8" i="21"/>
  <c r="AD44" i="20" a="1"/>
  <c r="AD44" i="20"/>
  <c r="AC38" i="21" a="1"/>
  <c r="AC38" i="21"/>
  <c r="Y34" i="20" a="1"/>
  <c r="Y34" i="20"/>
  <c r="Y45" i="20" a="1"/>
  <c r="Y45" i="20"/>
  <c r="X26" i="21" a="1"/>
  <c r="X26" i="21"/>
  <c r="Y31" i="20" a="1"/>
  <c r="Y31" i="20"/>
  <c r="X23" i="21" a="1"/>
  <c r="X23" i="21"/>
  <c r="AD17" i="20" a="1"/>
  <c r="AD17" i="20"/>
  <c r="AC13" i="21" a="1"/>
  <c r="AC13" i="21"/>
  <c r="AD30" i="20" a="1"/>
  <c r="AD30" i="20"/>
  <c r="Y9" i="20" a="1"/>
  <c r="Y9" i="20"/>
  <c r="X18" i="21" a="1"/>
  <c r="X18" i="21"/>
  <c r="AD8" i="20" a="1"/>
  <c r="AD8" i="20"/>
  <c r="AD20" i="20" a="1"/>
  <c r="AD20" i="20"/>
  <c r="AD31" i="20" a="1"/>
  <c r="AD31" i="20"/>
  <c r="AC23" i="21" a="1"/>
  <c r="AC23" i="21"/>
  <c r="AD26" i="20" a="1"/>
  <c r="AD26" i="20"/>
  <c r="Y22" i="20" a="1"/>
  <c r="Y22" i="20"/>
  <c r="Y12" i="20" a="1"/>
  <c r="Y12" i="20"/>
  <c r="X14" i="21" a="1"/>
  <c r="X14" i="21"/>
  <c r="Y50" i="20" a="1"/>
  <c r="Y50" i="20"/>
  <c r="X36" i="21" a="1"/>
  <c r="X36" i="21"/>
  <c r="AD51" i="20" a="1"/>
  <c r="AD51" i="20"/>
  <c r="AC33" i="21" a="1"/>
  <c r="AC33" i="21"/>
  <c r="Z43" i="20" a="1"/>
  <c r="Z43" i="20"/>
  <c r="Y43" i="20" a="1"/>
  <c r="Y43" i="20"/>
  <c r="Y35" i="20" a="1"/>
  <c r="Y35" i="20"/>
  <c r="X24" i="21" a="1"/>
  <c r="X24" i="21"/>
  <c r="AD29" i="20" a="1"/>
  <c r="AD29" i="20"/>
  <c r="Y20" i="20" a="1"/>
  <c r="Y20" i="20"/>
  <c r="AD12" i="20" a="1"/>
  <c r="AD12" i="20"/>
  <c r="AC14" i="21" a="1"/>
  <c r="AC14" i="21"/>
  <c r="AD50" i="20" a="1"/>
  <c r="AD50" i="20"/>
  <c r="AC36" i="21" a="1"/>
  <c r="AC36" i="21"/>
  <c r="AD11" i="20" a="1"/>
  <c r="AD11" i="20"/>
  <c r="AD24" i="20" a="1"/>
  <c r="AD24" i="20"/>
  <c r="AC40" i="21" a="1"/>
  <c r="AC40" i="21"/>
  <c r="Y44" i="20" a="1"/>
  <c r="Y44" i="20"/>
  <c r="X38" i="21" a="1"/>
  <c r="X38" i="21"/>
  <c r="AD36" i="20" a="1"/>
  <c r="AD36" i="20"/>
  <c r="Y48" i="20" a="1"/>
  <c r="Y48" i="20"/>
  <c r="X41" i="21" a="1"/>
  <c r="X41" i="21"/>
  <c r="Y11" i="20" a="1"/>
  <c r="Y11" i="20"/>
  <c r="AD23" i="20" a="1"/>
  <c r="AD23" i="20"/>
  <c r="AD21" i="20" a="1"/>
  <c r="AD21" i="20"/>
  <c r="AC42" i="21" a="1"/>
  <c r="AC42" i="21"/>
  <c r="Y8" i="20" a="1"/>
  <c r="Y8" i="20"/>
  <c r="Y41" i="20" a="1"/>
  <c r="Y41" i="20"/>
  <c r="AD7" i="20" a="1"/>
  <c r="AD7" i="20"/>
  <c r="AD18" i="20" a="1"/>
  <c r="AD18" i="20"/>
  <c r="Y38" i="20" a="1"/>
  <c r="Y38" i="20"/>
  <c r="X19" i="21" a="1"/>
  <c r="X19" i="21"/>
  <c r="Y10" i="20" a="1"/>
  <c r="Y10" i="20"/>
  <c r="Y32" i="20" a="1"/>
  <c r="Y32" i="20"/>
  <c r="X12" i="21" a="1"/>
  <c r="X12" i="21"/>
  <c r="Y19" i="20" a="1"/>
  <c r="Y19" i="20"/>
  <c r="Y40" i="20" a="1"/>
  <c r="Y40" i="20"/>
  <c r="X21" i="21" a="1"/>
  <c r="X21" i="21"/>
  <c r="E2" i="5"/>
  <c r="S8" i="24" l="1"/>
  <c r="K8" i="24" a="1"/>
  <c r="L8" i="24" a="1"/>
  <c r="R8" i="24" a="1"/>
  <c r="L8" i="24" l="1"/>
  <c r="K8" i="24"/>
  <c r="R8" i="24"/>
  <c r="Q8" i="24" a="1"/>
  <c r="Q8" i="24" l="1"/>
  <c r="P8" i="24" a="1"/>
  <c r="P8" i="24" l="1"/>
  <c r="O8" i="24" a="1"/>
  <c r="O8" i="24" l="1"/>
  <c r="M8" i="24" l="1"/>
  <c r="H8" i="24" a="1"/>
  <c r="H8" i="24" l="1"/>
  <c r="G8" i="24" a="1"/>
  <c r="G8" i="24" l="1"/>
  <c r="I8" i="24"/>
  <c r="N8" i="24" s="1"/>
  <c r="F8" i="24" a="1"/>
  <c r="F8" i="24" l="1"/>
  <c r="E8" i="24" a="1"/>
  <c r="E8" i="24" l="1"/>
  <c r="S39" i="24"/>
  <c r="R39" i="24" a="1"/>
  <c r="R39" i="24" l="1"/>
  <c r="Q39" i="24" a="1"/>
  <c r="Q39" i="24" l="1"/>
  <c r="P39" i="24" a="1"/>
  <c r="P39" i="24" l="1"/>
  <c r="O39" i="24" a="1"/>
  <c r="O39" i="24" l="1"/>
  <c r="L39" i="24" a="1"/>
  <c r="K39" i="24" a="1"/>
  <c r="K39" i="24" l="1"/>
  <c r="L39" i="24"/>
  <c r="M39" i="24"/>
  <c r="H39" i="24" a="1"/>
  <c r="H39" i="24" l="1"/>
  <c r="G39" i="24" a="1"/>
  <c r="G39" i="24" l="1"/>
  <c r="I39" i="24" s="1"/>
  <c r="N39" i="24" s="1"/>
  <c r="F39" i="24" a="1"/>
  <c r="F39" i="24" l="1"/>
  <c r="E39" i="24" a="1"/>
  <c r="E39" i="24" l="1"/>
  <c r="S38" i="24"/>
  <c r="R38" i="24" a="1"/>
  <c r="R38" i="24" l="1"/>
  <c r="Q38" i="24" a="1"/>
  <c r="Q38" i="24" l="1"/>
  <c r="P38" i="24" a="1"/>
  <c r="P38" i="24" l="1"/>
  <c r="O38" i="24" a="1"/>
  <c r="O38" i="24" l="1"/>
  <c r="L38" i="24" a="1"/>
  <c r="K38" i="24" a="1"/>
  <c r="K38" i="24" l="1"/>
  <c r="L38" i="24"/>
  <c r="M38" i="24"/>
  <c r="H38" i="24" a="1"/>
  <c r="H38" i="24" l="1"/>
  <c r="G38" i="24" a="1"/>
  <c r="G38" i="24" l="1"/>
  <c r="I38" i="24"/>
  <c r="N38" i="24" s="1"/>
  <c r="F38" i="24" a="1"/>
  <c r="F38" i="24" l="1"/>
  <c r="E38" i="24" a="1"/>
  <c r="E38" i="24" l="1"/>
  <c r="S35" i="24"/>
  <c r="R35" i="24" a="1"/>
  <c r="R35" i="24" l="1"/>
  <c r="Q35" i="24" a="1"/>
  <c r="Q35" i="24" l="1"/>
  <c r="P35" i="24" a="1"/>
  <c r="P35" i="24" l="1"/>
  <c r="O35" i="24" a="1"/>
  <c r="O35" i="24" l="1"/>
  <c r="L35" i="24" a="1"/>
  <c r="K35" i="24" a="1"/>
  <c r="K35" i="24" l="1"/>
  <c r="L35" i="24"/>
  <c r="M35" i="24"/>
  <c r="H35" i="24" a="1"/>
  <c r="H35" i="24" l="1"/>
  <c r="G35" i="24" a="1"/>
  <c r="G35" i="24" l="1"/>
  <c r="I35" i="24"/>
  <c r="N35" i="24" s="1"/>
  <c r="F35" i="24" a="1"/>
  <c r="F35" i="24" l="1"/>
  <c r="E35" i="24" a="1"/>
  <c r="E35" i="24" l="1"/>
  <c r="S33" i="24"/>
  <c r="R33" i="24" a="1"/>
  <c r="R33" i="24" l="1"/>
  <c r="Q33" i="24" a="1"/>
  <c r="Q33" i="24" l="1"/>
  <c r="P33" i="24" a="1"/>
  <c r="P33" i="24" l="1"/>
  <c r="O33" i="24" a="1"/>
  <c r="O33" i="24" l="1"/>
  <c r="L33" i="24" a="1"/>
  <c r="K33" i="24" a="1"/>
  <c r="K33" i="24" l="1"/>
  <c r="L33" i="24"/>
  <c r="M33" i="24"/>
  <c r="H33" i="24" a="1"/>
  <c r="H33" i="24" l="1"/>
  <c r="G33" i="24" a="1"/>
  <c r="G33" i="24" l="1"/>
  <c r="I33" i="24" s="1"/>
  <c r="N33" i="24" s="1"/>
  <c r="F33" i="24" a="1"/>
  <c r="F33" i="24" l="1"/>
  <c r="E33" i="24" a="1"/>
  <c r="E33" i="24" l="1"/>
  <c r="S36" i="24"/>
  <c r="R36" i="24" a="1"/>
  <c r="R36" i="24" l="1"/>
  <c r="Q36" i="24" a="1"/>
  <c r="Q36" i="24" l="1"/>
  <c r="P36" i="24" a="1"/>
  <c r="P36" i="24" l="1"/>
  <c r="O36" i="24" a="1"/>
  <c r="O36" i="24" l="1"/>
  <c r="L36" i="24" a="1"/>
  <c r="K36" i="24" a="1"/>
  <c r="K36" i="24" l="1"/>
  <c r="L36" i="24"/>
  <c r="M36" i="24"/>
  <c r="H36" i="24" a="1"/>
  <c r="H36" i="24" l="1"/>
  <c r="G36" i="24" a="1"/>
  <c r="G36" i="24" l="1"/>
  <c r="I36" i="24"/>
  <c r="N36" i="24" s="1"/>
  <c r="F36" i="24" a="1"/>
  <c r="F36" i="24" l="1"/>
  <c r="E36" i="24" a="1"/>
  <c r="E36" i="24" l="1"/>
  <c r="S37" i="24"/>
  <c r="R37" i="24" a="1"/>
  <c r="R37" i="24" l="1"/>
  <c r="Q37" i="24" a="1"/>
  <c r="Q37" i="24" l="1"/>
  <c r="P37" i="24" a="1"/>
  <c r="P37" i="24" l="1"/>
  <c r="O37" i="24" a="1"/>
  <c r="O37" i="24" l="1"/>
  <c r="K37" i="24" a="1"/>
  <c r="L37" i="24" a="1"/>
  <c r="L37" i="24" l="1"/>
  <c r="K37" i="24"/>
  <c r="M37" i="24"/>
  <c r="H37" i="24" a="1"/>
  <c r="H37" i="24" l="1"/>
  <c r="G37" i="24" a="1"/>
  <c r="G37" i="24" l="1"/>
  <c r="I37" i="24"/>
  <c r="N37" i="24" s="1"/>
  <c r="F37" i="24" a="1"/>
  <c r="F37" i="24" l="1"/>
  <c r="E37" i="24" a="1"/>
  <c r="E37" i="24" l="1"/>
  <c r="S32" i="24"/>
  <c r="R32" i="24" a="1"/>
  <c r="R32" i="24" l="1"/>
  <c r="Q32" i="24" a="1"/>
  <c r="Q32" i="24" l="1"/>
  <c r="P32" i="24" a="1"/>
  <c r="P32" i="24" l="1"/>
  <c r="O32" i="24" a="1"/>
  <c r="O32" i="24" l="1"/>
  <c r="L32" i="24" a="1"/>
  <c r="K32" i="24" a="1"/>
  <c r="K32" i="24" l="1"/>
  <c r="L32" i="24"/>
  <c r="M32" i="24"/>
  <c r="H32" i="24" a="1"/>
  <c r="H32" i="24" l="1"/>
  <c r="G32" i="24" a="1"/>
  <c r="G32" i="24" l="1"/>
  <c r="I32" i="24"/>
  <c r="N32" i="24" s="1"/>
  <c r="F32" i="24" a="1"/>
  <c r="F32" i="24" l="1"/>
  <c r="E32" i="24" a="1"/>
  <c r="E32" i="24" l="1"/>
  <c r="S31" i="24"/>
  <c r="R31" i="24" a="1"/>
  <c r="R31" i="24" l="1"/>
  <c r="Q31" i="24" a="1"/>
  <c r="Q31" i="24" l="1"/>
  <c r="P31" i="24" a="1"/>
  <c r="P31" i="24" l="1"/>
  <c r="O31" i="24" a="1"/>
  <c r="O31" i="24" l="1"/>
  <c r="L31" i="24" a="1"/>
  <c r="K31" i="24" a="1"/>
  <c r="K31" i="24" l="1"/>
  <c r="L31" i="24"/>
  <c r="M31" i="24"/>
  <c r="H31" i="24" a="1"/>
  <c r="H31" i="24" l="1"/>
  <c r="G31" i="24" a="1"/>
  <c r="G31" i="24" l="1"/>
  <c r="I31" i="24" s="1"/>
  <c r="N31" i="24" s="1"/>
  <c r="F31" i="24" a="1"/>
  <c r="F31" i="24" l="1"/>
  <c r="E31" i="24" a="1"/>
  <c r="E31" i="24" l="1"/>
  <c r="S30" i="24"/>
  <c r="R30" i="24" a="1"/>
  <c r="R30" i="24" l="1"/>
  <c r="Q30" i="24" a="1"/>
  <c r="Q30" i="24" l="1"/>
  <c r="P30" i="24" a="1"/>
  <c r="P30" i="24" l="1"/>
  <c r="O30" i="24" a="1"/>
  <c r="O30" i="24" l="1"/>
  <c r="L30" i="24" a="1"/>
  <c r="K30" i="24" a="1"/>
  <c r="K30" i="24" l="1"/>
  <c r="L30" i="24"/>
  <c r="M30" i="24"/>
  <c r="H30" i="24" a="1"/>
  <c r="H30" i="24" l="1"/>
  <c r="G30" i="24" a="1"/>
  <c r="G30" i="24" l="1"/>
  <c r="I30" i="24"/>
  <c r="N30" i="24" s="1"/>
  <c r="F30" i="24" a="1"/>
  <c r="F30" i="24" l="1"/>
  <c r="E30" i="24" a="1"/>
  <c r="E30" i="24" l="1"/>
  <c r="S29" i="24"/>
  <c r="R29" i="24" a="1"/>
  <c r="R29" i="24" l="1"/>
  <c r="Q29" i="24" a="1"/>
  <c r="Q29" i="24" l="1"/>
  <c r="P29" i="24" a="1"/>
  <c r="P29" i="24" l="1"/>
  <c r="O29" i="24" a="1"/>
  <c r="O29" i="24" l="1"/>
  <c r="L29" i="24" a="1"/>
  <c r="K29" i="24" a="1"/>
  <c r="K29" i="24" l="1"/>
  <c r="L29" i="24"/>
  <c r="M29" i="24"/>
  <c r="H29" i="24" a="1"/>
  <c r="H29" i="24" l="1"/>
  <c r="G29" i="24" a="1"/>
  <c r="G29" i="24" l="1"/>
  <c r="I29" i="24"/>
  <c r="N29" i="24" s="1"/>
  <c r="F29" i="24" a="1"/>
  <c r="F29" i="24" l="1"/>
  <c r="E29" i="24" a="1"/>
  <c r="E29" i="24" l="1"/>
  <c r="S28" i="24"/>
  <c r="R28" i="24" a="1"/>
  <c r="R28" i="24" l="1"/>
  <c r="Q28" i="24" a="1"/>
  <c r="Q28" i="24" l="1"/>
  <c r="P28" i="24" a="1"/>
  <c r="P28" i="24" l="1"/>
  <c r="O28" i="24" a="1"/>
  <c r="O28" i="24" l="1"/>
  <c r="L28" i="24" a="1"/>
  <c r="K28" i="24" a="1"/>
  <c r="K28" i="24" l="1"/>
  <c r="L28" i="24"/>
  <c r="M28" i="24"/>
  <c r="H28" i="24" a="1"/>
  <c r="H28" i="24" l="1"/>
  <c r="G28" i="24" a="1"/>
  <c r="G28" i="24" l="1"/>
  <c r="I28" i="24"/>
  <c r="N28" i="24" s="1"/>
  <c r="F28" i="24" a="1"/>
  <c r="F28" i="24" l="1"/>
  <c r="E28" i="24" a="1"/>
  <c r="E28" i="24" l="1"/>
  <c r="S27" i="24"/>
  <c r="R27" i="24" a="1"/>
  <c r="R27" i="24" l="1"/>
  <c r="Q27" i="24" a="1"/>
  <c r="Q27" i="24" l="1"/>
  <c r="P27" i="24" a="1"/>
  <c r="P27" i="24" l="1"/>
  <c r="O27" i="24" a="1"/>
  <c r="O27" i="24" l="1"/>
  <c r="L27" i="24" a="1"/>
  <c r="K27" i="24" a="1"/>
  <c r="K27" i="24" l="1"/>
  <c r="L27" i="24"/>
  <c r="M27" i="24"/>
  <c r="H27" i="24" a="1"/>
  <c r="H27" i="24" l="1"/>
  <c r="G27" i="24" a="1"/>
  <c r="G27" i="24" l="1"/>
  <c r="I27" i="24"/>
  <c r="N27" i="24" s="1"/>
  <c r="F27" i="24" a="1"/>
  <c r="F27" i="24" l="1"/>
  <c r="E27" i="24" a="1"/>
  <c r="E27" i="24" l="1"/>
  <c r="S26" i="24"/>
  <c r="R26" i="24" a="1"/>
  <c r="R26" i="24" l="1"/>
  <c r="Q26" i="24" a="1"/>
  <c r="Q26" i="24" l="1"/>
  <c r="P26" i="24" a="1"/>
  <c r="P26" i="24" l="1"/>
  <c r="O26" i="24" a="1"/>
  <c r="O26" i="24" l="1"/>
  <c r="K26" i="24" a="1"/>
  <c r="L26" i="24" a="1"/>
  <c r="L26" i="24" l="1"/>
  <c r="K26" i="24"/>
  <c r="M26" i="24"/>
  <c r="H26" i="24" a="1"/>
  <c r="H26" i="24" l="1"/>
  <c r="G26" i="24" a="1"/>
  <c r="G26" i="24" l="1"/>
  <c r="I26" i="24" s="1"/>
  <c r="N26" i="24" s="1"/>
  <c r="F26" i="24" a="1"/>
  <c r="F26" i="24" l="1"/>
  <c r="E26" i="24" a="1"/>
  <c r="E26" i="24" l="1"/>
  <c r="S25" i="24"/>
  <c r="R25" i="24" a="1"/>
  <c r="R25" i="24" l="1"/>
  <c r="Q25" i="24" a="1"/>
  <c r="Q25" i="24" l="1"/>
  <c r="P25" i="24" a="1"/>
  <c r="P25" i="24" l="1"/>
  <c r="O25" i="24" a="1"/>
  <c r="O25" i="24" l="1"/>
  <c r="L25" i="24" a="1"/>
  <c r="K25" i="24" a="1"/>
  <c r="K25" i="24" l="1"/>
  <c r="L25" i="24"/>
  <c r="M25" i="24" s="1"/>
  <c r="H25" i="24" a="1"/>
  <c r="H25" i="24" l="1"/>
  <c r="G25" i="24" a="1"/>
  <c r="G25" i="24" l="1"/>
  <c r="I25" i="24" s="1"/>
  <c r="N25" i="24" s="1"/>
  <c r="F25" i="24" a="1"/>
  <c r="F25" i="24" l="1"/>
  <c r="E25" i="24" a="1"/>
  <c r="E25" i="24" l="1"/>
  <c r="S20" i="24"/>
  <c r="R20" i="24" a="1"/>
  <c r="R20" i="24" l="1"/>
  <c r="Q20" i="24" a="1"/>
  <c r="Q20" i="24" l="1"/>
  <c r="P20" i="24" a="1"/>
  <c r="P20" i="24" l="1"/>
  <c r="O20" i="24" a="1"/>
  <c r="O20" i="24" l="1"/>
  <c r="L20" i="24" a="1"/>
  <c r="K20" i="24" a="1"/>
  <c r="K20" i="24" l="1"/>
  <c r="L20" i="24"/>
  <c r="M20" i="24"/>
  <c r="H20" i="24" a="1"/>
  <c r="H20" i="24" l="1"/>
  <c r="G20" i="24" a="1"/>
  <c r="G20" i="24" l="1"/>
  <c r="I20" i="24" s="1"/>
  <c r="N20" i="24" s="1"/>
  <c r="F20" i="24" a="1"/>
  <c r="F20" i="24" l="1"/>
  <c r="E20" i="24" a="1"/>
  <c r="E20" i="24" l="1"/>
  <c r="S21" i="24"/>
  <c r="R21" i="24" a="1"/>
  <c r="R21" i="24" l="1"/>
  <c r="Q21" i="24" a="1"/>
  <c r="Q21" i="24" l="1"/>
  <c r="P21" i="24" a="1"/>
  <c r="P21" i="24" l="1"/>
  <c r="O21" i="24" a="1"/>
  <c r="O21" i="24" l="1"/>
  <c r="K21" i="24" a="1"/>
  <c r="L21" i="24" a="1"/>
  <c r="L21" i="24" l="1"/>
  <c r="K21" i="24"/>
  <c r="M21" i="24"/>
  <c r="H21" i="24" a="1"/>
  <c r="H21" i="24" l="1"/>
  <c r="G21" i="24" a="1"/>
  <c r="G21" i="24" l="1"/>
  <c r="I21" i="24" s="1"/>
  <c r="F21" i="24" a="1"/>
  <c r="F21" i="24" l="1"/>
  <c r="N21" i="24"/>
  <c r="E21" i="24" a="1"/>
  <c r="E21" i="24" l="1"/>
  <c r="S23" i="24"/>
  <c r="R23" i="24" a="1"/>
  <c r="R23" i="24" l="1"/>
  <c r="Q23" i="24" a="1"/>
  <c r="Q23" i="24" l="1"/>
  <c r="P23" i="24" a="1"/>
  <c r="P23" i="24" l="1"/>
  <c r="O23" i="24" a="1"/>
  <c r="O23" i="24" l="1"/>
  <c r="L23" i="24" a="1"/>
  <c r="K23" i="24" a="1"/>
  <c r="K23" i="24" l="1"/>
  <c r="L23" i="24"/>
  <c r="M23" i="24"/>
  <c r="H23" i="24" a="1"/>
  <c r="H23" i="24" l="1"/>
  <c r="G23" i="24" a="1"/>
  <c r="G23" i="24" l="1"/>
  <c r="I23" i="24"/>
  <c r="N23" i="24" s="1"/>
  <c r="F23" i="24" a="1"/>
  <c r="F23" i="24" l="1"/>
  <c r="E23" i="24" a="1"/>
  <c r="E23" i="24" l="1"/>
  <c r="S19" i="24"/>
  <c r="R19" i="24" a="1"/>
  <c r="R19" i="24" l="1"/>
  <c r="Q19" i="24" a="1"/>
  <c r="Q19" i="24" l="1"/>
  <c r="P19" i="24" a="1"/>
  <c r="P19" i="24" l="1"/>
  <c r="O19" i="24" a="1"/>
  <c r="O19" i="24" l="1"/>
  <c r="L19" i="24" a="1"/>
  <c r="K19" i="24" a="1"/>
  <c r="K19" i="24" l="1"/>
  <c r="L19" i="24"/>
  <c r="M19" i="24"/>
  <c r="H19" i="24" a="1"/>
  <c r="H19" i="24" l="1"/>
  <c r="G19" i="24" a="1"/>
  <c r="G19" i="24" l="1"/>
  <c r="I19" i="24"/>
  <c r="N19" i="24" s="1"/>
  <c r="F19" i="24" a="1"/>
  <c r="F19" i="24" l="1"/>
  <c r="E19" i="24" a="1"/>
  <c r="E19" i="24" l="1"/>
  <c r="S22" i="24"/>
  <c r="R22" i="24" a="1"/>
  <c r="R22" i="24" l="1"/>
  <c r="Q22" i="24" a="1"/>
  <c r="Q22" i="24" l="1"/>
  <c r="P22" i="24" a="1"/>
  <c r="P22" i="24" l="1"/>
  <c r="O22" i="24" a="1"/>
  <c r="O22" i="24" l="1"/>
  <c r="K22" i="24" a="1"/>
  <c r="L22" i="24" a="1"/>
  <c r="L22" i="24" l="1"/>
  <c r="K22" i="24"/>
  <c r="M22" i="24"/>
  <c r="H22" i="24" a="1"/>
  <c r="H22" i="24" l="1"/>
  <c r="G22" i="24" a="1"/>
  <c r="G22" i="24" l="1"/>
  <c r="I22" i="24"/>
  <c r="N22" i="24" s="1"/>
  <c r="F22" i="24" a="1"/>
  <c r="F22" i="24" l="1"/>
  <c r="E22" i="24" a="1"/>
  <c r="E22" i="24" l="1"/>
  <c r="S17" i="24"/>
  <c r="R17" i="24" a="1"/>
  <c r="R17" i="24" l="1"/>
  <c r="Q17" i="24" a="1"/>
  <c r="Q17" i="24" l="1"/>
  <c r="P17" i="24" a="1"/>
  <c r="P17" i="24" l="1"/>
  <c r="O17" i="24" a="1"/>
  <c r="O17" i="24" l="1"/>
  <c r="L17" i="24" a="1"/>
  <c r="K17" i="24" a="1"/>
  <c r="K17" i="24" l="1"/>
  <c r="L17" i="24"/>
  <c r="M17" i="24"/>
  <c r="H17" i="24" a="1"/>
  <c r="H17" i="24" l="1"/>
  <c r="G17" i="24" a="1"/>
  <c r="G17" i="24" l="1"/>
  <c r="I17" i="24"/>
  <c r="N17" i="24" s="1"/>
  <c r="F17" i="24" a="1"/>
  <c r="F17" i="24" l="1"/>
  <c r="E17" i="24" a="1"/>
  <c r="E17" i="24" l="1"/>
  <c r="S24" i="24"/>
  <c r="R24" i="24" a="1"/>
  <c r="R24" i="24" l="1"/>
  <c r="Q24" i="24" a="1"/>
  <c r="Q24" i="24" l="1"/>
  <c r="P24" i="24" a="1"/>
  <c r="P24" i="24" l="1"/>
  <c r="O24" i="24" a="1"/>
  <c r="O24" i="24" l="1"/>
  <c r="L24" i="24" a="1"/>
  <c r="K24" i="24" a="1"/>
  <c r="K24" i="24" l="1"/>
  <c r="L24" i="24"/>
  <c r="M24" i="24"/>
  <c r="H24" i="24" a="1"/>
  <c r="H24" i="24" l="1"/>
  <c r="G24" i="24" a="1"/>
  <c r="G24" i="24" l="1"/>
  <c r="I24" i="24" s="1"/>
  <c r="N24" i="24" s="1"/>
  <c r="F24" i="24" a="1"/>
  <c r="F24" i="24" l="1"/>
  <c r="E24" i="24" a="1"/>
  <c r="E24" i="24" l="1"/>
  <c r="S15" i="24"/>
  <c r="R15" i="24" a="1"/>
  <c r="R15" i="24" l="1"/>
  <c r="Q15" i="24" a="1"/>
  <c r="Q15" i="24" l="1"/>
  <c r="P15" i="24" a="1"/>
  <c r="P15" i="24" l="1"/>
  <c r="O15" i="24" a="1"/>
  <c r="O15" i="24" l="1"/>
  <c r="L15" i="24" a="1"/>
  <c r="K15" i="24" a="1"/>
  <c r="K15" i="24" l="1"/>
  <c r="L15" i="24"/>
  <c r="M15" i="24"/>
  <c r="H15" i="24" a="1"/>
  <c r="H15" i="24" l="1"/>
  <c r="G15" i="24" a="1"/>
  <c r="G15" i="24" l="1"/>
  <c r="I15" i="24"/>
  <c r="N15" i="24" s="1"/>
  <c r="F15" i="24" a="1"/>
  <c r="F15" i="24" l="1"/>
  <c r="E15" i="24" a="1"/>
  <c r="E15" i="24" l="1"/>
  <c r="S18" i="24"/>
  <c r="R18" i="24" a="1"/>
  <c r="R18" i="24" l="1"/>
  <c r="Q18" i="24" a="1"/>
  <c r="Q18" i="24" l="1"/>
  <c r="P18" i="24" a="1"/>
  <c r="P18" i="24" l="1"/>
  <c r="O18" i="24" a="1"/>
  <c r="O18" i="24" l="1"/>
  <c r="L18" i="24" a="1"/>
  <c r="K18" i="24" a="1"/>
  <c r="K18" i="24" l="1"/>
  <c r="L18" i="24"/>
  <c r="M18" i="24"/>
  <c r="H18" i="24" a="1"/>
  <c r="H18" i="24" l="1"/>
  <c r="G18" i="24" a="1"/>
  <c r="G18" i="24" l="1"/>
  <c r="I18" i="24"/>
  <c r="N18" i="24" s="1"/>
  <c r="F18" i="24" a="1"/>
  <c r="F18" i="24" l="1"/>
  <c r="E18" i="24" a="1"/>
  <c r="E18" i="24" l="1"/>
  <c r="S12" i="24"/>
  <c r="R12" i="24" a="1"/>
  <c r="R12" i="24" l="1"/>
  <c r="Q12" i="24" a="1"/>
  <c r="Q12" i="24" l="1"/>
  <c r="P12" i="24" a="1"/>
  <c r="P12" i="24" l="1"/>
  <c r="O12" i="24" a="1"/>
  <c r="O12" i="24" l="1"/>
  <c r="L12" i="24" a="1"/>
  <c r="K12" i="24" a="1"/>
  <c r="K12" i="24" l="1"/>
  <c r="L12" i="24"/>
  <c r="M12" i="24" s="1"/>
  <c r="H12" i="24" a="1"/>
  <c r="H12" i="24" l="1"/>
  <c r="G12" i="24" a="1"/>
  <c r="G12" i="24" l="1"/>
  <c r="I12" i="24"/>
  <c r="N12" i="24" s="1"/>
  <c r="F12" i="24" a="1"/>
  <c r="F12" i="24" l="1"/>
  <c r="E12" i="24" a="1"/>
  <c r="E12" i="24" l="1"/>
  <c r="S16" i="24"/>
  <c r="R16" i="24" a="1"/>
  <c r="R16" i="24" l="1"/>
  <c r="Q16" i="24" a="1"/>
  <c r="Q16" i="24" l="1"/>
  <c r="P16" i="24" a="1"/>
  <c r="P16" i="24" l="1"/>
  <c r="O16" i="24" a="1"/>
  <c r="O16" i="24" l="1"/>
  <c r="L16" i="24" a="1"/>
  <c r="K16" i="24" a="1"/>
  <c r="K16" i="24" l="1"/>
  <c r="L16" i="24"/>
  <c r="M16" i="24"/>
  <c r="H16" i="24" a="1"/>
  <c r="H16" i="24" l="1"/>
  <c r="G16" i="24" a="1"/>
  <c r="G16" i="24" l="1"/>
  <c r="I16" i="24"/>
  <c r="N16" i="24" s="1"/>
  <c r="F16" i="24" a="1"/>
  <c r="F16" i="24" l="1"/>
  <c r="E16" i="24" a="1"/>
  <c r="E16" i="24" l="1"/>
  <c r="S14" i="24"/>
  <c r="R14" i="24" a="1"/>
  <c r="R14" i="24" l="1"/>
  <c r="Q14" i="24" a="1"/>
  <c r="Q14" i="24" l="1"/>
  <c r="P14" i="24" a="1"/>
  <c r="P14" i="24" l="1"/>
  <c r="O14" i="24" a="1"/>
  <c r="O14" i="24" l="1"/>
  <c r="L14" i="24" a="1"/>
  <c r="K14" i="24" a="1"/>
  <c r="K14" i="24" l="1"/>
  <c r="L14" i="24"/>
  <c r="M14" i="24"/>
  <c r="H14" i="24" a="1"/>
  <c r="H14" i="24" l="1"/>
  <c r="G14" i="24" a="1"/>
  <c r="G14" i="24" l="1"/>
  <c r="I14" i="24"/>
  <c r="N14" i="24" s="1"/>
  <c r="F14" i="24" a="1"/>
  <c r="F14" i="24" l="1"/>
  <c r="E14" i="24" a="1"/>
  <c r="E14" i="24" l="1"/>
  <c r="S13" i="24"/>
  <c r="R13" i="24" a="1"/>
  <c r="R13" i="24" l="1"/>
  <c r="Q13" i="24" a="1"/>
  <c r="Q13" i="24" l="1"/>
  <c r="P13" i="24" a="1"/>
  <c r="P13" i="24" l="1"/>
  <c r="O13" i="24" a="1"/>
  <c r="O13" i="24" l="1"/>
  <c r="L13" i="24" a="1"/>
  <c r="K13" i="24" a="1"/>
  <c r="K13" i="24" l="1"/>
  <c r="L13" i="24"/>
  <c r="M13" i="24"/>
  <c r="H13" i="24" a="1"/>
  <c r="H13" i="24" l="1"/>
  <c r="G13" i="24" a="1"/>
  <c r="G13" i="24" l="1"/>
  <c r="I13" i="24"/>
  <c r="N13" i="24" s="1"/>
  <c r="F13" i="24" a="1"/>
  <c r="F13" i="24" l="1"/>
  <c r="E13" i="24" a="1"/>
  <c r="E13" i="24" l="1"/>
  <c r="S7" i="24"/>
  <c r="R7" i="24" a="1"/>
  <c r="R7" i="24" l="1"/>
  <c r="Q7" i="24" a="1"/>
  <c r="Q7" i="24" l="1"/>
  <c r="P7" i="24" a="1"/>
  <c r="P7" i="24" l="1"/>
  <c r="O7" i="24" a="1"/>
  <c r="O7" i="24" l="1"/>
  <c r="L7" i="24" a="1"/>
  <c r="K7" i="24" a="1"/>
  <c r="K7" i="24" l="1"/>
  <c r="L7" i="24"/>
  <c r="M7" i="24"/>
  <c r="H7" i="24" a="1"/>
  <c r="H7" i="24" l="1"/>
  <c r="G7" i="24" a="1"/>
  <c r="G7" i="24" l="1"/>
  <c r="I7" i="24"/>
  <c r="N7" i="24" s="1"/>
  <c r="F7" i="24" a="1"/>
  <c r="F7" i="24" l="1"/>
  <c r="E7" i="24" a="1"/>
  <c r="E7" i="24" l="1"/>
  <c r="S11" i="24"/>
  <c r="R11" i="24" a="1"/>
  <c r="R11" i="24" l="1"/>
  <c r="Q11" i="24" a="1"/>
  <c r="Q11" i="24" l="1"/>
  <c r="P11" i="24" a="1"/>
  <c r="P11" i="24" l="1"/>
  <c r="O11" i="24" a="1"/>
  <c r="O11" i="24" l="1"/>
  <c r="L11" i="24" a="1"/>
  <c r="K11" i="24" a="1"/>
  <c r="K11" i="24" l="1"/>
  <c r="L11" i="24"/>
  <c r="M11" i="24"/>
  <c r="H11" i="24" a="1"/>
  <c r="H11" i="24" l="1"/>
  <c r="G11" i="24" a="1"/>
  <c r="G11" i="24" l="1"/>
  <c r="I11" i="24"/>
  <c r="N11" i="24" s="1"/>
  <c r="F11" i="24" a="1"/>
  <c r="F11" i="24" l="1"/>
  <c r="E11" i="24" a="1"/>
  <c r="E11" i="24" l="1"/>
  <c r="S10" i="24"/>
  <c r="R10" i="24" a="1"/>
  <c r="R10" i="24" l="1"/>
  <c r="Q10" i="24" a="1"/>
  <c r="Q10" i="24" l="1"/>
  <c r="P10" i="24" a="1"/>
  <c r="P10" i="24" l="1"/>
  <c r="O10" i="24" a="1"/>
  <c r="O10" i="24" l="1"/>
  <c r="L10" i="24" a="1"/>
  <c r="K10" i="24" a="1"/>
  <c r="K10" i="24" l="1"/>
  <c r="L10" i="24"/>
  <c r="M10" i="24"/>
  <c r="H10" i="24" a="1"/>
  <c r="H10" i="24" l="1"/>
  <c r="G10" i="24" a="1"/>
  <c r="G10" i="24" l="1"/>
  <c r="I10" i="24"/>
  <c r="N10" i="24" s="1"/>
  <c r="F10" i="24" a="1"/>
  <c r="F10" i="24" l="1"/>
  <c r="E10" i="24" a="1"/>
  <c r="E10" i="24" l="1"/>
  <c r="S9" i="24"/>
  <c r="R9" i="24" a="1"/>
  <c r="R9" i="24" l="1"/>
  <c r="Q9" i="24" a="1"/>
  <c r="Q9" i="24" l="1"/>
  <c r="P9" i="24" a="1"/>
  <c r="P9" i="24" l="1"/>
  <c r="O9" i="24" a="1"/>
  <c r="O9" i="24" l="1"/>
  <c r="L9" i="24" a="1"/>
  <c r="K9" i="24" a="1"/>
  <c r="K9" i="24" l="1"/>
  <c r="L9" i="24"/>
  <c r="M9" i="24"/>
  <c r="H9" i="24" a="1"/>
  <c r="H9" i="24" l="1"/>
  <c r="G9" i="24" a="1"/>
  <c r="G9" i="24" l="1"/>
  <c r="I9" i="24" s="1"/>
  <c r="N9" i="24" s="1"/>
  <c r="F9" i="24" a="1"/>
  <c r="F9" i="24" l="1"/>
  <c r="E9" i="24" a="1"/>
  <c r="E9" i="24" l="1"/>
  <c r="S6" i="24"/>
  <c r="R6" i="24" a="1"/>
  <c r="R6" i="24" l="1"/>
  <c r="Q6" i="24" a="1"/>
  <c r="Q6" i="24" l="1"/>
  <c r="P6" i="24" a="1"/>
  <c r="P6" i="24" l="1"/>
  <c r="O6" i="24" a="1"/>
  <c r="O6" i="24" l="1"/>
  <c r="K6" i="24" a="1"/>
  <c r="L6" i="24" a="1"/>
  <c r="L6" i="24" l="1"/>
  <c r="K6" i="24"/>
  <c r="M6" i="24"/>
  <c r="H6" i="24" a="1"/>
  <c r="H6" i="24" l="1"/>
  <c r="G6" i="24" a="1"/>
  <c r="G6" i="24" l="1"/>
  <c r="I6" i="24" s="1"/>
  <c r="N6" i="24" s="1"/>
  <c r="F6" i="24" a="1"/>
  <c r="F6" i="24" l="1"/>
  <c r="E6" i="24" a="1"/>
  <c r="E6" i="24" l="1"/>
  <c r="S5" i="24"/>
  <c r="R5" i="24" a="1"/>
  <c r="R5" i="24" l="1"/>
  <c r="Q5" i="24" a="1"/>
  <c r="Q5" i="24" l="1"/>
  <c r="P5" i="24" a="1"/>
  <c r="P5" i="24" l="1"/>
  <c r="O5" i="24" a="1"/>
  <c r="O5" i="24" l="1"/>
  <c r="K5" i="24" a="1"/>
  <c r="L5" i="24" a="1"/>
  <c r="L5" i="24" l="1"/>
  <c r="K5" i="24"/>
  <c r="M5" i="24"/>
  <c r="H5" i="24" a="1"/>
  <c r="H5" i="24" l="1"/>
  <c r="G5" i="24" a="1"/>
  <c r="G5" i="24" l="1"/>
  <c r="I5" i="24"/>
  <c r="N5" i="24" s="1"/>
  <c r="F5" i="24" a="1"/>
  <c r="F5" i="24" l="1"/>
  <c r="E5" i="24" a="1"/>
  <c r="E5" i="24" l="1"/>
  <c r="S4" i="24"/>
  <c r="R4" i="24" a="1"/>
  <c r="R4" i="24" l="1"/>
  <c r="Q4" i="24" a="1"/>
  <c r="Q4" i="24" l="1"/>
  <c r="P4" i="24" a="1"/>
  <c r="P4" i="24" l="1"/>
  <c r="O4" i="24" a="1"/>
  <c r="O4" i="24" l="1"/>
  <c r="L4" i="24" a="1"/>
  <c r="K4" i="24" a="1"/>
  <c r="K4" i="24" l="1"/>
  <c r="L4" i="24"/>
  <c r="M4" i="24" s="1"/>
  <c r="H4" i="24" a="1"/>
  <c r="H4" i="24" l="1"/>
  <c r="G4" i="24" a="1"/>
  <c r="G4" i="24" l="1"/>
  <c r="I4" i="24" s="1"/>
  <c r="N4" i="24" s="1"/>
  <c r="F4" i="24" a="1"/>
  <c r="F4" i="24" l="1"/>
  <c r="E4" i="24" a="1"/>
  <c r="E4" i="24" l="1"/>
  <c r="S34" i="24"/>
  <c r="C46" i="24" s="1" a="1"/>
  <c r="R34" i="24" a="1"/>
  <c r="R34" i="24" l="1"/>
  <c r="E51" i="24"/>
  <c r="F48" i="24"/>
  <c r="E48" i="24"/>
  <c r="C46" i="24"/>
  <c r="D51" i="24"/>
  <c r="D48" i="24"/>
  <c r="F50" i="24"/>
  <c r="E50" i="24"/>
  <c r="F47" i="24"/>
  <c r="D47" i="24"/>
  <c r="D50" i="24"/>
  <c r="E47" i="24"/>
  <c r="F51" i="24"/>
  <c r="Q34" i="24" a="1"/>
  <c r="Q34" i="24" l="1"/>
  <c r="P34" i="24" a="1"/>
  <c r="P34" i="24" l="1"/>
  <c r="O34" i="24" a="1"/>
  <c r="O34" i="24" l="1"/>
  <c r="L34" i="24" a="1"/>
  <c r="K34" i="24" a="1"/>
  <c r="K34" i="24" l="1"/>
  <c r="L34" i="24"/>
  <c r="M34" i="24"/>
  <c r="H34" i="24" a="1"/>
  <c r="H34" i="24" l="1"/>
  <c r="G34" i="24" a="1"/>
  <c r="G34" i="24" l="1"/>
  <c r="I34" i="24"/>
  <c r="N34" i="24" s="1"/>
  <c r="F34" i="24" a="1"/>
  <c r="F49" i="24" l="1"/>
  <c r="E49" i="24"/>
  <c r="D49" i="24"/>
  <c r="F34" i="24"/>
  <c r="E46" i="24"/>
  <c r="D46" i="24"/>
  <c r="F46" i="24"/>
  <c r="E34" i="24" a="1"/>
  <c r="E34" i="24" l="1"/>
  <c r="AA2" i="24"/>
  <c r="V2" i="24"/>
  <c r="A42" i="21"/>
  <c r="A41" i="21"/>
  <c r="A40" i="21"/>
  <c r="A39" i="21"/>
  <c r="A38" i="21"/>
  <c r="A37" i="21"/>
  <c r="A36" i="21"/>
  <c r="A35" i="21"/>
  <c r="A34" i="21"/>
  <c r="A33" i="21"/>
  <c r="A32" i="21"/>
  <c r="A31" i="21"/>
  <c r="A30" i="21"/>
  <c r="A29" i="21"/>
  <c r="A28" i="21"/>
  <c r="A27" i="21"/>
  <c r="A26" i="21"/>
  <c r="A25" i="21"/>
  <c r="A24" i="21"/>
  <c r="A23" i="21"/>
  <c r="A22" i="21"/>
  <c r="A21" i="21"/>
  <c r="A20" i="21"/>
  <c r="A19" i="21"/>
  <c r="A18" i="21"/>
  <c r="A17" i="21"/>
  <c r="A16" i="21"/>
  <c r="A15" i="21"/>
  <c r="A14" i="21"/>
  <c r="A13" i="21"/>
  <c r="A12" i="21"/>
  <c r="A11" i="21"/>
  <c r="A10" i="21"/>
  <c r="A9" i="21"/>
  <c r="A8" i="21"/>
  <c r="A7" i="21"/>
  <c r="F24" i="15"/>
  <c r="Q38" i="21" a="1"/>
  <c r="Q12" i="21" a="1"/>
  <c r="Q10" i="21" a="1"/>
  <c r="Q13" i="21" a="1"/>
  <c r="P9" i="21" a="1"/>
  <c r="P28" i="21" a="1"/>
  <c r="P10" i="21" a="1"/>
  <c r="Q19" i="21" a="1"/>
  <c r="P13" i="21" a="1"/>
  <c r="P31" i="21" a="1"/>
  <c r="Q22" i="21" a="1"/>
  <c r="Q29" i="21" a="1"/>
  <c r="Q36" i="21" a="1"/>
  <c r="Q8" i="21" a="1"/>
  <c r="P12" i="21" a="1"/>
  <c r="Q9" i="21" a="1"/>
  <c r="P42" i="21" a="1"/>
  <c r="P26" i="21" a="1"/>
  <c r="P8" i="21" a="1"/>
  <c r="Q15" i="21" a="1"/>
  <c r="P7" i="21" a="1"/>
  <c r="Q26" i="21" a="1"/>
  <c r="Q31" i="21" a="1"/>
  <c r="P20" i="21" a="1"/>
  <c r="Q24" i="21" a="1"/>
  <c r="P29" i="21" a="1"/>
  <c r="Q32" i="21" a="1"/>
  <c r="Q40" i="21" a="1"/>
  <c r="Q41" i="21" a="1"/>
  <c r="P39" i="21" a="1"/>
  <c r="P40" i="21" a="1"/>
  <c r="P24" i="21" a="1"/>
  <c r="Q39" i="21" a="1"/>
  <c r="Q11" i="21" a="1"/>
  <c r="P15" i="21" a="1"/>
  <c r="P37" i="21" a="1"/>
  <c r="P34" i="21" a="1"/>
  <c r="Q30" i="21" a="1"/>
  <c r="Q34" i="21" a="1"/>
  <c r="Q35" i="21" a="1"/>
  <c r="P35" i="21" a="1"/>
  <c r="P38" i="21" a="1"/>
  <c r="P22" i="21" a="1"/>
  <c r="Q37" i="21" a="1"/>
  <c r="Q7" i="21" a="1"/>
  <c r="P41" i="21" a="1"/>
  <c r="P33" i="21" a="1"/>
  <c r="P18" i="21" a="1"/>
  <c r="P23" i="21" a="1"/>
  <c r="Q20" i="21" a="1"/>
  <c r="Q18" i="21" a="1"/>
  <c r="Q21" i="21" a="1"/>
  <c r="P21" i="21" a="1"/>
  <c r="P32" i="21" a="1"/>
  <c r="P16" i="21" a="1"/>
  <c r="Q27" i="21" a="1"/>
  <c r="P25" i="21" a="1"/>
  <c r="P11" i="21" a="1"/>
  <c r="Q28" i="21" a="1"/>
  <c r="Q33" i="21" a="1"/>
  <c r="P27" i="21" a="1"/>
  <c r="Q42" i="21" a="1"/>
  <c r="Q16" i="21" a="1"/>
  <c r="Q14" i="21" a="1"/>
  <c r="Q17" i="21" a="1"/>
  <c r="P17" i="21" a="1"/>
  <c r="P30" i="21" a="1"/>
  <c r="P14" i="21" a="1"/>
  <c r="Q23" i="21" a="1"/>
  <c r="P19" i="21" a="1"/>
  <c r="P36" i="21" a="1"/>
  <c r="Q25" i="21" a="1"/>
  <c r="AB16" i="24" l="1"/>
  <c r="AC16" i="24" s="1"/>
  <c r="AD16" i="24" s="1"/>
  <c r="P11" i="21"/>
  <c r="P23" i="21"/>
  <c r="P33" i="21"/>
  <c r="P41" i="21"/>
  <c r="P15" i="21"/>
  <c r="P7" i="21"/>
  <c r="P13" i="21"/>
  <c r="P19" i="21"/>
  <c r="P25" i="21"/>
  <c r="P29" i="21"/>
  <c r="P37" i="21"/>
  <c r="Q7" i="21"/>
  <c r="Q11" i="21"/>
  <c r="Q15" i="21"/>
  <c r="Q19" i="21"/>
  <c r="Q23" i="21"/>
  <c r="Q27" i="21"/>
  <c r="Q29" i="21"/>
  <c r="Q33" i="21"/>
  <c r="Q37" i="21"/>
  <c r="Q39" i="21"/>
  <c r="P8" i="21"/>
  <c r="P10" i="21"/>
  <c r="P14" i="21"/>
  <c r="P16" i="21"/>
  <c r="P18" i="21"/>
  <c r="P20" i="21"/>
  <c r="P22" i="21"/>
  <c r="P24" i="21"/>
  <c r="P26" i="21"/>
  <c r="P28" i="21"/>
  <c r="P30" i="21"/>
  <c r="P32" i="21"/>
  <c r="P34" i="21"/>
  <c r="P36" i="21"/>
  <c r="P38" i="21"/>
  <c r="P40" i="21"/>
  <c r="P42" i="21"/>
  <c r="P9" i="21"/>
  <c r="P17" i="21"/>
  <c r="P21" i="21"/>
  <c r="P27" i="21"/>
  <c r="P31" i="21"/>
  <c r="P35" i="21"/>
  <c r="P39" i="21"/>
  <c r="Q9" i="21"/>
  <c r="Q13" i="21"/>
  <c r="Q17" i="21"/>
  <c r="Q21" i="21"/>
  <c r="Q25" i="21"/>
  <c r="Q31" i="21"/>
  <c r="Q35" i="21"/>
  <c r="Q41" i="21"/>
  <c r="P12" i="21"/>
  <c r="Q10" i="21"/>
  <c r="Q14" i="21"/>
  <c r="Q18" i="21"/>
  <c r="Q24" i="21"/>
  <c r="Q28" i="21"/>
  <c r="Q34" i="21"/>
  <c r="Q40" i="21"/>
  <c r="Q8" i="21"/>
  <c r="Q12" i="21"/>
  <c r="Q16" i="21"/>
  <c r="Q20" i="21"/>
  <c r="Q22" i="21"/>
  <c r="Q26" i="21"/>
  <c r="Q30" i="21"/>
  <c r="Q32" i="21"/>
  <c r="Q36" i="21"/>
  <c r="Q38" i="21"/>
  <c r="Q42" i="21"/>
  <c r="B2" i="5"/>
  <c r="AB21" i="24" l="1"/>
  <c r="AC21" i="24" s="1"/>
  <c r="AD21" i="24" s="1"/>
  <c r="AB9" i="24"/>
  <c r="AC9" i="24" s="1"/>
  <c r="AD9" i="24" s="1"/>
  <c r="W31" i="24"/>
  <c r="X31" i="24" s="1"/>
  <c r="Y31" i="24" s="1"/>
  <c r="AB34" i="24"/>
  <c r="AC34" i="24" s="1"/>
  <c r="AD34" i="24" s="1"/>
  <c r="AB39" i="24"/>
  <c r="AC39" i="24" s="1"/>
  <c r="AD39" i="24" s="1"/>
  <c r="AB26" i="24"/>
  <c r="AC26" i="24" s="1"/>
  <c r="AD26" i="24" s="1"/>
  <c r="AB15" i="24"/>
  <c r="AC15" i="24" s="1"/>
  <c r="AD15" i="24" s="1"/>
  <c r="W5" i="24"/>
  <c r="X5" i="24" s="1"/>
  <c r="Y5" i="24" s="1"/>
  <c r="W27" i="24"/>
  <c r="X27" i="24" s="1"/>
  <c r="Y27" i="24" s="1"/>
  <c r="W33" i="24"/>
  <c r="X33" i="24" s="1"/>
  <c r="Y33" i="24" s="1"/>
  <c r="AB36" i="24"/>
  <c r="AC36" i="24" s="1"/>
  <c r="AD36" i="24" s="1"/>
  <c r="W16" i="24"/>
  <c r="X16" i="24" s="1"/>
  <c r="Y16" i="24" s="1"/>
  <c r="AB19" i="24"/>
  <c r="AC19" i="24" s="1"/>
  <c r="AD19" i="24" s="1"/>
  <c r="AB30" i="24"/>
  <c r="AC30" i="24" s="1"/>
  <c r="AD30" i="24" s="1"/>
  <c r="W24" i="24"/>
  <c r="X24" i="24" s="1"/>
  <c r="Y24" i="24" s="1"/>
  <c r="W8" i="24"/>
  <c r="X8" i="24" s="1"/>
  <c r="Y8" i="24" s="1"/>
  <c r="W23" i="24"/>
  <c r="X23" i="24" s="1"/>
  <c r="Y23" i="24" s="1"/>
  <c r="W18" i="24"/>
  <c r="X18" i="24" s="1"/>
  <c r="Y18" i="24" s="1"/>
  <c r="W11" i="24"/>
  <c r="X11" i="24" s="1"/>
  <c r="Y11" i="24" s="1"/>
  <c r="W12" i="24"/>
  <c r="X12" i="24" s="1"/>
  <c r="Y12" i="24" s="1"/>
  <c r="W21" i="24"/>
  <c r="X21" i="24" s="1"/>
  <c r="Y21" i="24" s="1"/>
  <c r="AB6" i="24"/>
  <c r="AC6" i="24" s="1"/>
  <c r="AD6" i="24" s="1"/>
  <c r="AB18" i="24"/>
  <c r="AC18" i="24" s="1"/>
  <c r="AD18" i="24" s="1"/>
  <c r="AB22" i="24"/>
  <c r="AC22" i="24" s="1"/>
  <c r="AD22" i="24" s="1"/>
  <c r="AB25" i="24"/>
  <c r="AC25" i="24" s="1"/>
  <c r="AD25" i="24" s="1"/>
  <c r="AB29" i="24"/>
  <c r="AC29" i="24" s="1"/>
  <c r="AD29" i="24" s="1"/>
  <c r="AB37" i="24"/>
  <c r="AC37" i="24" s="1"/>
  <c r="AD37" i="24" s="1"/>
  <c r="AB38" i="24"/>
  <c r="AC38" i="24" s="1"/>
  <c r="AD38" i="24" s="1"/>
  <c r="W4" i="24"/>
  <c r="X4" i="24" s="1"/>
  <c r="Y4" i="24" s="1"/>
  <c r="W10" i="24"/>
  <c r="X10" i="24" s="1"/>
  <c r="Y10" i="24" s="1"/>
  <c r="W14" i="24"/>
  <c r="X14" i="24" s="1"/>
  <c r="Y14" i="24" s="1"/>
  <c r="W15" i="24"/>
  <c r="X15" i="24" s="1"/>
  <c r="Y15" i="24" s="1"/>
  <c r="W19" i="24"/>
  <c r="X19" i="24" s="1"/>
  <c r="Y19" i="24" s="1"/>
  <c r="W26" i="24"/>
  <c r="X26" i="24" s="1"/>
  <c r="Y26" i="24" s="1"/>
  <c r="W30" i="24"/>
  <c r="X30" i="24" s="1"/>
  <c r="Y30" i="24" s="1"/>
  <c r="W36" i="24"/>
  <c r="X36" i="24" s="1"/>
  <c r="Y36" i="24" s="1"/>
  <c r="W39" i="24"/>
  <c r="X39" i="24" s="1"/>
  <c r="Y39" i="24" s="1"/>
  <c r="AB10" i="24"/>
  <c r="AC10" i="24" s="1"/>
  <c r="AD10" i="24" s="1"/>
  <c r="AB14" i="24"/>
  <c r="AC14" i="24" s="1"/>
  <c r="AD14" i="24" s="1"/>
  <c r="AB4" i="24"/>
  <c r="AC4" i="24" s="1"/>
  <c r="AD4" i="24" s="1"/>
  <c r="AB24" i="24"/>
  <c r="AC24" i="24" s="1"/>
  <c r="AD24" i="24" s="1"/>
  <c r="AB23" i="24"/>
  <c r="AC23" i="24" s="1"/>
  <c r="AD23" i="24" s="1"/>
  <c r="AB27" i="24"/>
  <c r="AC27" i="24" s="1"/>
  <c r="AD27" i="24" s="1"/>
  <c r="AB31" i="24"/>
  <c r="AC31" i="24" s="1"/>
  <c r="AD31" i="24" s="1"/>
  <c r="AB33" i="24"/>
  <c r="AC33" i="24" s="1"/>
  <c r="AD33" i="24" s="1"/>
  <c r="AB8" i="24"/>
  <c r="AC8" i="24" s="1"/>
  <c r="AD8" i="24" s="1"/>
  <c r="W6" i="24"/>
  <c r="X6" i="24" s="1"/>
  <c r="Y6" i="24" s="1"/>
  <c r="W7" i="24"/>
  <c r="X7" i="24" s="1"/>
  <c r="Y7" i="24" s="1"/>
  <c r="W17" i="24"/>
  <c r="X17" i="24" s="1"/>
  <c r="Y17" i="24" s="1"/>
  <c r="W20" i="24"/>
  <c r="X20" i="24" s="1"/>
  <c r="Y20" i="24" s="1"/>
  <c r="W28" i="24"/>
  <c r="X28" i="24" s="1"/>
  <c r="Y28" i="24" s="1"/>
  <c r="W32" i="24"/>
  <c r="X32" i="24" s="1"/>
  <c r="Y32" i="24" s="1"/>
  <c r="W35" i="24"/>
  <c r="X35" i="24" s="1"/>
  <c r="Y35" i="24" s="1"/>
  <c r="AB11" i="24"/>
  <c r="AC11" i="24" s="1"/>
  <c r="AD11" i="24" s="1"/>
  <c r="AB5" i="24"/>
  <c r="AC5" i="24" s="1"/>
  <c r="AD5" i="24" s="1"/>
  <c r="AB12" i="24"/>
  <c r="AC12" i="24" s="1"/>
  <c r="AD12" i="24" s="1"/>
  <c r="AB17" i="24"/>
  <c r="AC17" i="24" s="1"/>
  <c r="AD17" i="24" s="1"/>
  <c r="AB20" i="24"/>
  <c r="AC20" i="24" s="1"/>
  <c r="AD20" i="24" s="1"/>
  <c r="AB28" i="24"/>
  <c r="AC28" i="24" s="1"/>
  <c r="AD28" i="24" s="1"/>
  <c r="AB32" i="24"/>
  <c r="AC32" i="24" s="1"/>
  <c r="AD32" i="24" s="1"/>
  <c r="AB35" i="24"/>
  <c r="AC35" i="24" s="1"/>
  <c r="AD35" i="24" s="1"/>
  <c r="W34" i="24"/>
  <c r="X34" i="24" s="1"/>
  <c r="Y34" i="24" s="1"/>
  <c r="W9" i="24"/>
  <c r="X9" i="24" s="1"/>
  <c r="Y9" i="24" s="1"/>
  <c r="W13" i="24"/>
  <c r="X13" i="24" s="1"/>
  <c r="Y13" i="24" s="1"/>
  <c r="W22" i="24"/>
  <c r="X22" i="24" s="1"/>
  <c r="Y22" i="24" s="1"/>
  <c r="W25" i="24"/>
  <c r="X25" i="24" s="1"/>
  <c r="Y25" i="24" s="1"/>
  <c r="W29" i="24"/>
  <c r="X29" i="24" s="1"/>
  <c r="Y29" i="24" s="1"/>
  <c r="W37" i="24"/>
  <c r="X37" i="24" s="1"/>
  <c r="Y37" i="24" s="1"/>
  <c r="W38" i="24"/>
  <c r="X38" i="24" s="1"/>
  <c r="Y38" i="24" s="1"/>
  <c r="AB7" i="24"/>
  <c r="AC7" i="24" s="1"/>
  <c r="AD7" i="24" s="1"/>
  <c r="AB13" i="24"/>
  <c r="AC13" i="24" s="1"/>
  <c r="AD13" i="24" s="1"/>
  <c r="B1" i="7" a="1"/>
  <c r="B1" i="7" s="1"/>
  <c r="E49"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AA71" i="15"/>
  <c r="AA70" i="15"/>
  <c r="AA67" i="15"/>
  <c r="AA66" i="15"/>
  <c r="AA65" i="15"/>
  <c r="AA64" i="15"/>
  <c r="AA63" i="15"/>
  <c r="AA62" i="15"/>
  <c r="AA61" i="15"/>
  <c r="AA60" i="15"/>
  <c r="AA59" i="15"/>
  <c r="SQ51" i="15"/>
  <c r="SP51" i="15"/>
  <c r="SO51" i="15"/>
  <c r="SN51" i="15"/>
  <c r="SM51" i="15"/>
  <c r="SL51" i="15"/>
  <c r="SK51" i="15"/>
  <c r="SJ51" i="15"/>
  <c r="SI51" i="15"/>
  <c r="SH51" i="15"/>
  <c r="SG51" i="15"/>
  <c r="SF51" i="15"/>
  <c r="SE51" i="15"/>
  <c r="SD51" i="15"/>
  <c r="SC51" i="15"/>
  <c r="SB51" i="15"/>
  <c r="SA51" i="15"/>
  <c r="RZ51" i="15"/>
  <c r="RY51" i="15"/>
  <c r="RX51" i="15"/>
  <c r="RW51" i="15"/>
  <c r="RV51" i="15"/>
  <c r="RU51" i="15"/>
  <c r="RT51" i="15"/>
  <c r="RS51" i="15"/>
  <c r="RR51" i="15"/>
  <c r="RQ51" i="15"/>
  <c r="RP51" i="15"/>
  <c r="RO51" i="15"/>
  <c r="RN51" i="15"/>
  <c r="RM51" i="15"/>
  <c r="RL51" i="15"/>
  <c r="RK51" i="15"/>
  <c r="RJ51" i="15"/>
  <c r="RI51" i="15"/>
  <c r="RH51" i="15"/>
  <c r="RG51" i="15"/>
  <c r="RF51" i="15"/>
  <c r="RE51" i="15"/>
  <c r="RD51" i="15"/>
  <c r="RC51" i="15"/>
  <c r="RB51" i="15"/>
  <c r="RA51" i="15"/>
  <c r="QZ51" i="15"/>
  <c r="QY51" i="15"/>
  <c r="QX51" i="15"/>
  <c r="QW51" i="15"/>
  <c r="QV51" i="15"/>
  <c r="QU51" i="15"/>
  <c r="QT51" i="15"/>
  <c r="QS51" i="15"/>
  <c r="QR51" i="15"/>
  <c r="QQ51" i="15"/>
  <c r="QP51" i="15"/>
  <c r="QO51" i="15"/>
  <c r="QN51" i="15"/>
  <c r="QM51" i="15"/>
  <c r="QL51" i="15"/>
  <c r="QK51" i="15"/>
  <c r="QJ51" i="15"/>
  <c r="QI51" i="15"/>
  <c r="QH51" i="15"/>
  <c r="QG51" i="15"/>
  <c r="QF51" i="15"/>
  <c r="QE51" i="15"/>
  <c r="QD51" i="15"/>
  <c r="QC51" i="15"/>
  <c r="QB51" i="15"/>
  <c r="QA51" i="15"/>
  <c r="PZ51" i="15"/>
  <c r="PY51" i="15"/>
  <c r="PX51" i="15"/>
  <c r="PW51" i="15"/>
  <c r="PV51" i="15"/>
  <c r="PU51" i="15"/>
  <c r="PT51" i="15"/>
  <c r="PS51" i="15"/>
  <c r="PR51" i="15"/>
  <c r="PQ51" i="15"/>
  <c r="PP51" i="15"/>
  <c r="PO51" i="15"/>
  <c r="PN51" i="15"/>
  <c r="PM51" i="15"/>
  <c r="PL51" i="15"/>
  <c r="PK51" i="15"/>
  <c r="PJ51" i="15"/>
  <c r="PI51" i="15"/>
  <c r="PH51" i="15"/>
  <c r="PG51" i="15"/>
  <c r="PF51" i="15"/>
  <c r="PE51" i="15"/>
  <c r="PD51" i="15"/>
  <c r="PC51" i="15"/>
  <c r="PB51" i="15"/>
  <c r="PA51" i="15"/>
  <c r="OZ51" i="15"/>
  <c r="OY51" i="15"/>
  <c r="OX51" i="15"/>
  <c r="OW51" i="15"/>
  <c r="OV51" i="15"/>
  <c r="OU51" i="15"/>
  <c r="OT51" i="15"/>
  <c r="OS51" i="15"/>
  <c r="OR51" i="15"/>
  <c r="OQ51" i="15"/>
  <c r="OP51" i="15"/>
  <c r="OO51" i="15"/>
  <c r="ON51" i="15"/>
  <c r="OM51" i="15"/>
  <c r="OL51" i="15"/>
  <c r="OK51" i="15"/>
  <c r="OJ51" i="15"/>
  <c r="OI51" i="15"/>
  <c r="OH51" i="15"/>
  <c r="OG51" i="15"/>
  <c r="OF51" i="15"/>
  <c r="OE51" i="15"/>
  <c r="OD51" i="15"/>
  <c r="OC51" i="15"/>
  <c r="OB51" i="15"/>
  <c r="OA51" i="15"/>
  <c r="NZ51" i="15"/>
  <c r="NY51" i="15"/>
  <c r="NX51" i="15"/>
  <c r="NW51" i="15"/>
  <c r="NV51" i="15"/>
  <c r="NU51" i="15"/>
  <c r="NT51" i="15"/>
  <c r="NS51" i="15"/>
  <c r="NR51" i="15"/>
  <c r="NQ51" i="15"/>
  <c r="NP51" i="15"/>
  <c r="NO51" i="15"/>
  <c r="NN51" i="15"/>
  <c r="NM51" i="15"/>
  <c r="NL51" i="15"/>
  <c r="NK51" i="15"/>
  <c r="NJ51" i="15"/>
  <c r="NI51" i="15"/>
  <c r="NH51" i="15"/>
  <c r="NG51" i="15"/>
  <c r="NF51" i="15"/>
  <c r="NE51" i="15"/>
  <c r="ND51" i="15"/>
  <c r="NC51" i="15"/>
  <c r="NB51" i="15"/>
  <c r="NA51" i="15"/>
  <c r="MZ51" i="15"/>
  <c r="MY51" i="15"/>
  <c r="MX51" i="15"/>
  <c r="MW51" i="15"/>
  <c r="MV51" i="15"/>
  <c r="MU51" i="15"/>
  <c r="MT51" i="15"/>
  <c r="MS51" i="15"/>
  <c r="MR51" i="15"/>
  <c r="MQ51" i="15"/>
  <c r="MP51" i="15"/>
  <c r="MO51" i="15"/>
  <c r="MN51" i="15"/>
  <c r="MM51" i="15"/>
  <c r="ML51" i="15"/>
  <c r="MK51" i="15"/>
  <c r="MJ51" i="15"/>
  <c r="MI51" i="15"/>
  <c r="MH51" i="15"/>
  <c r="MG51" i="15"/>
  <c r="MF51" i="15"/>
  <c r="ME51" i="15"/>
  <c r="MD51" i="15"/>
  <c r="MC51" i="15"/>
  <c r="MB51" i="15"/>
  <c r="MA51" i="15"/>
  <c r="LZ51" i="15"/>
  <c r="LY51" i="15"/>
  <c r="LX51" i="15"/>
  <c r="LW51" i="15"/>
  <c r="LV51" i="15"/>
  <c r="LU51" i="15"/>
  <c r="LT51" i="15"/>
  <c r="LS51" i="15"/>
  <c r="LR51" i="15"/>
  <c r="LQ51" i="15"/>
  <c r="LP51" i="15"/>
  <c r="LO51" i="15"/>
  <c r="LN51" i="15"/>
  <c r="LM51" i="15"/>
  <c r="LL51" i="15"/>
  <c r="LK51" i="15"/>
  <c r="LJ51" i="15"/>
  <c r="LI51" i="15"/>
  <c r="LH51" i="15"/>
  <c r="LG51" i="15"/>
  <c r="LF51" i="15"/>
  <c r="LE51" i="15"/>
  <c r="LD51" i="15"/>
  <c r="LC51" i="15"/>
  <c r="LB51" i="15"/>
  <c r="LA51" i="15"/>
  <c r="KZ51" i="15"/>
  <c r="KY51" i="15"/>
  <c r="KX51" i="15"/>
  <c r="KW51" i="15"/>
  <c r="KV51" i="15"/>
  <c r="KU51" i="15"/>
  <c r="KT51" i="15"/>
  <c r="KS51" i="15"/>
  <c r="KR51" i="15"/>
  <c r="KQ51" i="15"/>
  <c r="KP51" i="15"/>
  <c r="KO51" i="15"/>
  <c r="KN51" i="15"/>
  <c r="KM51" i="15"/>
  <c r="KL51" i="15"/>
  <c r="KK51" i="15"/>
  <c r="KJ51" i="15"/>
  <c r="KI51" i="15"/>
  <c r="KH51" i="15"/>
  <c r="KG51" i="15"/>
  <c r="KF51" i="15"/>
  <c r="KE51" i="15"/>
  <c r="KD51" i="15"/>
  <c r="KC51" i="15"/>
  <c r="KB51" i="15"/>
  <c r="KA51" i="15"/>
  <c r="JZ51" i="15"/>
  <c r="JY51" i="15"/>
  <c r="JX51" i="15"/>
  <c r="JW51" i="15"/>
  <c r="JV51" i="15"/>
  <c r="JU51" i="15"/>
  <c r="JT51" i="15"/>
  <c r="JS51" i="15"/>
  <c r="JR51" i="15"/>
  <c r="JQ51" i="15"/>
  <c r="JP51" i="15"/>
  <c r="JO51" i="15"/>
  <c r="JN51" i="15"/>
  <c r="JM51" i="15"/>
  <c r="JL51" i="15"/>
  <c r="JK51" i="15"/>
  <c r="JJ51" i="15"/>
  <c r="JI51" i="15"/>
  <c r="JH51" i="15"/>
  <c r="JG51" i="15"/>
  <c r="JF51" i="15"/>
  <c r="JE51" i="15"/>
  <c r="JD51" i="15"/>
  <c r="JC51" i="15"/>
  <c r="JB51" i="15"/>
  <c r="JA51" i="15"/>
  <c r="IZ51" i="15"/>
  <c r="IY51" i="15"/>
  <c r="IX51" i="15"/>
  <c r="IW51" i="15"/>
  <c r="IV51" i="15"/>
  <c r="IU51" i="15"/>
  <c r="IT51" i="15"/>
  <c r="IS51" i="15"/>
  <c r="IR51" i="15"/>
  <c r="IQ51" i="15"/>
  <c r="IP51" i="15"/>
  <c r="IO51" i="15"/>
  <c r="IN51" i="15"/>
  <c r="IM51" i="15"/>
  <c r="IL51" i="15"/>
  <c r="IK51" i="15"/>
  <c r="IJ51" i="15"/>
  <c r="II51" i="15"/>
  <c r="IH51" i="15"/>
  <c r="IG51" i="15"/>
  <c r="IF51" i="15"/>
  <c r="IE51" i="15"/>
  <c r="ID51" i="15"/>
  <c r="IC51" i="15"/>
  <c r="IB51" i="15"/>
  <c r="IA51" i="15"/>
  <c r="HZ51" i="15"/>
  <c r="HY51" i="15"/>
  <c r="HX51" i="15"/>
  <c r="HW51" i="15"/>
  <c r="HV51" i="15"/>
  <c r="HU51" i="15"/>
  <c r="HT51" i="15"/>
  <c r="HS51" i="15"/>
  <c r="HR51" i="15"/>
  <c r="HQ51" i="15"/>
  <c r="HP51" i="15"/>
  <c r="HO51" i="15"/>
  <c r="HN51" i="15"/>
  <c r="HM51" i="15"/>
  <c r="HL51" i="15"/>
  <c r="HK51" i="15"/>
  <c r="HJ51" i="15"/>
  <c r="HI51" i="15"/>
  <c r="HH51" i="15"/>
  <c r="HG51" i="15"/>
  <c r="HF51" i="15"/>
  <c r="HE51" i="15"/>
  <c r="HD51" i="15"/>
  <c r="HC51" i="15"/>
  <c r="HB51" i="15"/>
  <c r="HA51" i="15"/>
  <c r="GZ51" i="15"/>
  <c r="GY51" i="15"/>
  <c r="GX51" i="15"/>
  <c r="GW51" i="15"/>
  <c r="GV51" i="15"/>
  <c r="GU51" i="15"/>
  <c r="GT51" i="15"/>
  <c r="GS51" i="15"/>
  <c r="GR51" i="15"/>
  <c r="GQ51" i="15"/>
  <c r="GP51" i="15"/>
  <c r="GO51" i="15"/>
  <c r="GN51" i="15"/>
  <c r="GM51" i="15"/>
  <c r="GL51" i="15"/>
  <c r="GK51" i="15"/>
  <c r="GJ51" i="15"/>
  <c r="GI51" i="15"/>
  <c r="GH51" i="15"/>
  <c r="GG51" i="15"/>
  <c r="GF51" i="15"/>
  <c r="GE51" i="15"/>
  <c r="GD51" i="15"/>
  <c r="GC51" i="15"/>
  <c r="GB51" i="15"/>
  <c r="GA51" i="15"/>
  <c r="FZ51" i="15"/>
  <c r="FY51" i="15"/>
  <c r="FX51" i="15"/>
  <c r="FW51" i="15"/>
  <c r="FV51" i="15"/>
  <c r="FU51" i="15"/>
  <c r="FT51" i="15"/>
  <c r="FS51" i="15"/>
  <c r="FR51" i="15"/>
  <c r="FQ51" i="15"/>
  <c r="FP51" i="15"/>
  <c r="FO51" i="15"/>
  <c r="FN51" i="15"/>
  <c r="FM51" i="15"/>
  <c r="FL51" i="15"/>
  <c r="FK51" i="15"/>
  <c r="FJ51" i="15"/>
  <c r="FI51" i="15"/>
  <c r="FH51" i="15"/>
  <c r="FG51" i="15"/>
  <c r="FF51" i="15"/>
  <c r="FE51" i="15"/>
  <c r="FD51" i="15"/>
  <c r="FC51" i="15"/>
  <c r="FB51" i="15"/>
  <c r="FA51" i="15"/>
  <c r="EZ51" i="15"/>
  <c r="EY51" i="15"/>
  <c r="EX51" i="15"/>
  <c r="EW51" i="15"/>
  <c r="EV51" i="15"/>
  <c r="EU51" i="15"/>
  <c r="ET51" i="15"/>
  <c r="ES51" i="15"/>
  <c r="ER51" i="15"/>
  <c r="EQ51" i="15"/>
  <c r="EP51" i="15"/>
  <c r="EO51" i="15"/>
  <c r="EN51" i="15"/>
  <c r="EM51" i="15"/>
  <c r="EL51" i="15"/>
  <c r="EK51" i="15"/>
  <c r="EJ51" i="15"/>
  <c r="EI51" i="15"/>
  <c r="EH51" i="15"/>
  <c r="EG51" i="15"/>
  <c r="EF51" i="15"/>
  <c r="EE51" i="15"/>
  <c r="ED51" i="15"/>
  <c r="EC51" i="15"/>
  <c r="EB51" i="15"/>
  <c r="EA51" i="15"/>
  <c r="DZ51" i="15"/>
  <c r="DY51" i="15"/>
  <c r="DX51" i="15"/>
  <c r="DW51" i="15"/>
  <c r="DV51" i="15"/>
  <c r="DU51" i="15"/>
  <c r="DT51" i="15"/>
  <c r="DS51" i="15"/>
  <c r="DR51" i="15"/>
  <c r="DQ51" i="15"/>
  <c r="DP51" i="15"/>
  <c r="DO51" i="15"/>
  <c r="DN51" i="15"/>
  <c r="DM51" i="15"/>
  <c r="DL51" i="15"/>
  <c r="DK51" i="15"/>
  <c r="DJ51" i="15"/>
  <c r="DI51" i="15"/>
  <c r="DH51" i="15"/>
  <c r="DG51" i="15"/>
  <c r="DF51" i="15"/>
  <c r="DE51" i="15"/>
  <c r="DD51" i="15"/>
  <c r="DC51" i="15"/>
  <c r="DB51" i="15"/>
  <c r="DA51" i="15"/>
  <c r="CZ51" i="15"/>
  <c r="CY51" i="15"/>
  <c r="CX51" i="15"/>
  <c r="CW51" i="15"/>
  <c r="CV51" i="15"/>
  <c r="CU51" i="15"/>
  <c r="CT51" i="15"/>
  <c r="CS51" i="15"/>
  <c r="CR51" i="15"/>
  <c r="CQ51" i="15"/>
  <c r="CP51" i="15"/>
  <c r="CO51" i="15"/>
  <c r="CN51" i="15"/>
  <c r="CM51" i="15"/>
  <c r="CL51" i="15"/>
  <c r="CK51" i="15"/>
  <c r="CJ51" i="15"/>
  <c r="CI51" i="15"/>
  <c r="CH51" i="15"/>
  <c r="CG51" i="15"/>
  <c r="CF51" i="15"/>
  <c r="CE51" i="15"/>
  <c r="CD51" i="15"/>
  <c r="CC51" i="15"/>
  <c r="CB51" i="15"/>
  <c r="CA51" i="15"/>
  <c r="BZ51" i="15"/>
  <c r="BY51" i="15"/>
  <c r="BX51" i="15"/>
  <c r="BW51" i="15"/>
  <c r="BV51" i="15"/>
  <c r="BU51" i="15"/>
  <c r="BT51" i="15"/>
  <c r="BS51" i="15"/>
  <c r="BR51" i="15"/>
  <c r="BQ51" i="15"/>
  <c r="BP51" i="15"/>
  <c r="BO51" i="15"/>
  <c r="BN51" i="15"/>
  <c r="BM51" i="15"/>
  <c r="BL51" i="15"/>
  <c r="BK51" i="15"/>
  <c r="BJ51" i="15"/>
  <c r="BI51" i="15"/>
  <c r="BH51" i="15"/>
  <c r="BG51" i="15"/>
  <c r="BF51" i="15"/>
  <c r="BE51" i="15"/>
  <c r="BD51" i="15"/>
  <c r="BC51" i="15"/>
  <c r="BB51" i="15"/>
  <c r="BA51" i="15"/>
  <c r="AZ51" i="15"/>
  <c r="AY51" i="15"/>
  <c r="AX51" i="15"/>
  <c r="AW51" i="15"/>
  <c r="AV51" i="15"/>
  <c r="AU51" i="15"/>
  <c r="AT51" i="15"/>
  <c r="AS51" i="15"/>
  <c r="AR51" i="15"/>
  <c r="AQ51" i="15"/>
  <c r="AP51" i="15"/>
  <c r="AO51" i="15"/>
  <c r="AN51" i="15"/>
  <c r="AM51" i="15"/>
  <c r="AL51" i="15"/>
  <c r="AK51" i="15"/>
  <c r="AJ51" i="15"/>
  <c r="AI51" i="15"/>
  <c r="AH51" i="15"/>
  <c r="AG51" i="15"/>
  <c r="AF51" i="15"/>
  <c r="AE51" i="15"/>
  <c r="AD51" i="15"/>
  <c r="AC51" i="15"/>
  <c r="AB51" i="15"/>
  <c r="AA51" i="15"/>
  <c r="Z51" i="15"/>
  <c r="Y51" i="15"/>
  <c r="X51" i="15"/>
  <c r="W51" i="15"/>
  <c r="V51" i="15"/>
  <c r="U51" i="15"/>
  <c r="T51" i="15"/>
  <c r="S51" i="15"/>
  <c r="R51" i="15"/>
  <c r="Q51" i="15"/>
  <c r="P51" i="15"/>
  <c r="O51" i="15"/>
  <c r="N51" i="15"/>
  <c r="M51" i="15"/>
  <c r="L51" i="15"/>
  <c r="K51" i="15"/>
  <c r="J51" i="15"/>
  <c r="I51" i="15"/>
  <c r="H51" i="15"/>
  <c r="G51" i="15"/>
  <c r="B51" i="15"/>
  <c r="AA79" i="15" s="1"/>
  <c r="SQ50" i="15"/>
  <c r="SP50" i="15"/>
  <c r="SO50" i="15"/>
  <c r="SN50" i="15"/>
  <c r="SM50" i="15"/>
  <c r="SL50" i="15"/>
  <c r="SK50" i="15"/>
  <c r="SJ50" i="15"/>
  <c r="SI50" i="15"/>
  <c r="SH50" i="15"/>
  <c r="SG50" i="15"/>
  <c r="SF50" i="15"/>
  <c r="SE50" i="15"/>
  <c r="SD50" i="15"/>
  <c r="SC50" i="15"/>
  <c r="SB50" i="15"/>
  <c r="SA50" i="15"/>
  <c r="RZ50" i="15"/>
  <c r="RY50" i="15"/>
  <c r="RX50" i="15"/>
  <c r="RW50" i="15"/>
  <c r="RV50" i="15"/>
  <c r="RU50" i="15"/>
  <c r="RT50" i="15"/>
  <c r="RS50" i="15"/>
  <c r="RR50" i="15"/>
  <c r="RQ50" i="15"/>
  <c r="RP50" i="15"/>
  <c r="RO50" i="15"/>
  <c r="RN50" i="15"/>
  <c r="RM50" i="15"/>
  <c r="RL50" i="15"/>
  <c r="RK50" i="15"/>
  <c r="RJ50" i="15"/>
  <c r="RI50" i="15"/>
  <c r="RH50" i="15"/>
  <c r="RG50" i="15"/>
  <c r="RF50" i="15"/>
  <c r="RE50" i="15"/>
  <c r="RD50" i="15"/>
  <c r="RC50" i="15"/>
  <c r="RB50" i="15"/>
  <c r="RA50" i="15"/>
  <c r="QZ50" i="15"/>
  <c r="QY50" i="15"/>
  <c r="QX50" i="15"/>
  <c r="QW50" i="15"/>
  <c r="QV50" i="15"/>
  <c r="QU50" i="15"/>
  <c r="QT50" i="15"/>
  <c r="QS50" i="15"/>
  <c r="QR50" i="15"/>
  <c r="QQ50" i="15"/>
  <c r="QP50" i="15"/>
  <c r="QO50" i="15"/>
  <c r="QN50" i="15"/>
  <c r="QM50" i="15"/>
  <c r="QL50" i="15"/>
  <c r="QK50" i="15"/>
  <c r="QJ50" i="15"/>
  <c r="QI50" i="15"/>
  <c r="QH50" i="15"/>
  <c r="QG50" i="15"/>
  <c r="QF50" i="15"/>
  <c r="QE50" i="15"/>
  <c r="QD50" i="15"/>
  <c r="QC50" i="15"/>
  <c r="QB50" i="15"/>
  <c r="QA50" i="15"/>
  <c r="PZ50" i="15"/>
  <c r="PY50" i="15"/>
  <c r="PX50" i="15"/>
  <c r="PW50" i="15"/>
  <c r="PV50" i="15"/>
  <c r="PU50" i="15"/>
  <c r="PT50" i="15"/>
  <c r="PS50" i="15"/>
  <c r="PR50" i="15"/>
  <c r="PQ50" i="15"/>
  <c r="PP50" i="15"/>
  <c r="PO50" i="15"/>
  <c r="PN50" i="15"/>
  <c r="PM50" i="15"/>
  <c r="PL50" i="15"/>
  <c r="PK50" i="15"/>
  <c r="PJ50" i="15"/>
  <c r="PI50" i="15"/>
  <c r="PH50" i="15"/>
  <c r="PG50" i="15"/>
  <c r="PF50" i="15"/>
  <c r="PE50" i="15"/>
  <c r="PD50" i="15"/>
  <c r="PC50" i="15"/>
  <c r="PB50" i="15"/>
  <c r="PA50" i="15"/>
  <c r="OZ50" i="15"/>
  <c r="OY50" i="15"/>
  <c r="OX50" i="15"/>
  <c r="OW50" i="15"/>
  <c r="OV50" i="15"/>
  <c r="OU50" i="15"/>
  <c r="OT50" i="15"/>
  <c r="OS50" i="15"/>
  <c r="OR50" i="15"/>
  <c r="OQ50" i="15"/>
  <c r="OP50" i="15"/>
  <c r="OO50" i="15"/>
  <c r="ON50" i="15"/>
  <c r="OM50" i="15"/>
  <c r="OL50" i="15"/>
  <c r="OK50" i="15"/>
  <c r="OJ50" i="15"/>
  <c r="OI50" i="15"/>
  <c r="OH50" i="15"/>
  <c r="OG50" i="15"/>
  <c r="OF50" i="15"/>
  <c r="OE50" i="15"/>
  <c r="OD50" i="15"/>
  <c r="OC50" i="15"/>
  <c r="OB50" i="15"/>
  <c r="OA50" i="15"/>
  <c r="NZ50" i="15"/>
  <c r="NY50" i="15"/>
  <c r="NX50" i="15"/>
  <c r="NW50" i="15"/>
  <c r="NV50" i="15"/>
  <c r="NU50" i="15"/>
  <c r="NT50" i="15"/>
  <c r="NS50" i="15"/>
  <c r="NR50" i="15"/>
  <c r="NQ50" i="15"/>
  <c r="NP50" i="15"/>
  <c r="NO50" i="15"/>
  <c r="NN50" i="15"/>
  <c r="NM50" i="15"/>
  <c r="NL50" i="15"/>
  <c r="NK50" i="15"/>
  <c r="NJ50" i="15"/>
  <c r="NI50" i="15"/>
  <c r="NH50" i="15"/>
  <c r="NG50" i="15"/>
  <c r="NF50" i="15"/>
  <c r="NE50" i="15"/>
  <c r="ND50" i="15"/>
  <c r="NC50" i="15"/>
  <c r="NB50" i="15"/>
  <c r="NA50" i="15"/>
  <c r="MZ50" i="15"/>
  <c r="MY50" i="15"/>
  <c r="MX50" i="15"/>
  <c r="MW50" i="15"/>
  <c r="MV50" i="15"/>
  <c r="MU50" i="15"/>
  <c r="MT50" i="15"/>
  <c r="MS50" i="15"/>
  <c r="MR50" i="15"/>
  <c r="MQ50" i="15"/>
  <c r="MP50" i="15"/>
  <c r="MO50" i="15"/>
  <c r="MN50" i="15"/>
  <c r="MM50" i="15"/>
  <c r="ML50" i="15"/>
  <c r="MK50" i="15"/>
  <c r="MJ50" i="15"/>
  <c r="MI50" i="15"/>
  <c r="MH50" i="15"/>
  <c r="MG50" i="15"/>
  <c r="MF50" i="15"/>
  <c r="ME50" i="15"/>
  <c r="MD50" i="15"/>
  <c r="MC50" i="15"/>
  <c r="MB50" i="15"/>
  <c r="MA50" i="15"/>
  <c r="LZ50" i="15"/>
  <c r="LY50" i="15"/>
  <c r="LX50" i="15"/>
  <c r="LW50" i="15"/>
  <c r="LV50" i="15"/>
  <c r="LU50" i="15"/>
  <c r="LT50" i="15"/>
  <c r="LS50" i="15"/>
  <c r="LR50" i="15"/>
  <c r="LQ50" i="15"/>
  <c r="LP50" i="15"/>
  <c r="LO50" i="15"/>
  <c r="LN50" i="15"/>
  <c r="LM50" i="15"/>
  <c r="LL50" i="15"/>
  <c r="LK50" i="15"/>
  <c r="LJ50" i="15"/>
  <c r="LI50" i="15"/>
  <c r="LH50" i="15"/>
  <c r="LG50" i="15"/>
  <c r="LF50" i="15"/>
  <c r="LE50" i="15"/>
  <c r="LD50" i="15"/>
  <c r="LC50" i="15"/>
  <c r="LB50" i="15"/>
  <c r="LA50" i="15"/>
  <c r="KZ50" i="15"/>
  <c r="KY50" i="15"/>
  <c r="KX50" i="15"/>
  <c r="KW50" i="15"/>
  <c r="KV50" i="15"/>
  <c r="KU50" i="15"/>
  <c r="KT50" i="15"/>
  <c r="KS50" i="15"/>
  <c r="KR50" i="15"/>
  <c r="KQ50" i="15"/>
  <c r="KP50" i="15"/>
  <c r="KO50" i="15"/>
  <c r="KN50" i="15"/>
  <c r="KM50" i="15"/>
  <c r="KL50" i="15"/>
  <c r="KK50" i="15"/>
  <c r="KJ50" i="15"/>
  <c r="KI50" i="15"/>
  <c r="KH50" i="15"/>
  <c r="KG50" i="15"/>
  <c r="KF50" i="15"/>
  <c r="KE50" i="15"/>
  <c r="KD50" i="15"/>
  <c r="KC50" i="15"/>
  <c r="KB50" i="15"/>
  <c r="KA50" i="15"/>
  <c r="JZ50" i="15"/>
  <c r="JY50" i="15"/>
  <c r="JX50" i="15"/>
  <c r="JW50" i="15"/>
  <c r="JV50" i="15"/>
  <c r="JU50" i="15"/>
  <c r="JT50" i="15"/>
  <c r="JS50" i="15"/>
  <c r="JR50" i="15"/>
  <c r="JQ50" i="15"/>
  <c r="JP50" i="15"/>
  <c r="JO50" i="15"/>
  <c r="JN50" i="15"/>
  <c r="JM50" i="15"/>
  <c r="JL50" i="15"/>
  <c r="JK50" i="15"/>
  <c r="JJ50" i="15"/>
  <c r="JI50" i="15"/>
  <c r="JH50" i="15"/>
  <c r="JG50" i="15"/>
  <c r="JF50" i="15"/>
  <c r="JE50" i="15"/>
  <c r="JD50" i="15"/>
  <c r="JC50" i="15"/>
  <c r="JB50" i="15"/>
  <c r="JA50" i="15"/>
  <c r="IZ50" i="15"/>
  <c r="IY50" i="15"/>
  <c r="IX50" i="15"/>
  <c r="IW50" i="15"/>
  <c r="IV50" i="15"/>
  <c r="IU50" i="15"/>
  <c r="IT50" i="15"/>
  <c r="IS50" i="15"/>
  <c r="IR50" i="15"/>
  <c r="IQ50" i="15"/>
  <c r="IP50" i="15"/>
  <c r="IO50" i="15"/>
  <c r="IN50" i="15"/>
  <c r="IM50" i="15"/>
  <c r="IL50" i="15"/>
  <c r="IK50" i="15"/>
  <c r="IJ50" i="15"/>
  <c r="II50" i="15"/>
  <c r="IH50" i="15"/>
  <c r="IG50" i="15"/>
  <c r="IF50" i="15"/>
  <c r="IE50" i="15"/>
  <c r="ID50" i="15"/>
  <c r="IC50" i="15"/>
  <c r="IB50" i="15"/>
  <c r="IA50" i="15"/>
  <c r="HZ50" i="15"/>
  <c r="HY50" i="15"/>
  <c r="HX50" i="15"/>
  <c r="HW50" i="15"/>
  <c r="HV50" i="15"/>
  <c r="HU50" i="15"/>
  <c r="HT50" i="15"/>
  <c r="HS50" i="15"/>
  <c r="HR50" i="15"/>
  <c r="HQ50" i="15"/>
  <c r="HP50" i="15"/>
  <c r="HO50" i="15"/>
  <c r="HN50" i="15"/>
  <c r="HM50" i="15"/>
  <c r="HL50" i="15"/>
  <c r="HK50" i="15"/>
  <c r="HJ50" i="15"/>
  <c r="HI50" i="15"/>
  <c r="HH50" i="15"/>
  <c r="HG50" i="15"/>
  <c r="HF50" i="15"/>
  <c r="HE50" i="15"/>
  <c r="HD50" i="15"/>
  <c r="HC50" i="15"/>
  <c r="HB50" i="15"/>
  <c r="HA50" i="15"/>
  <c r="GZ50" i="15"/>
  <c r="GY50" i="15"/>
  <c r="GX50" i="15"/>
  <c r="GW50" i="15"/>
  <c r="GV50" i="15"/>
  <c r="GU50" i="15"/>
  <c r="GT50" i="15"/>
  <c r="GS50" i="15"/>
  <c r="GR50" i="15"/>
  <c r="GQ50" i="15"/>
  <c r="GP50" i="15"/>
  <c r="GO50" i="15"/>
  <c r="GN50" i="15"/>
  <c r="GM50" i="15"/>
  <c r="GL50" i="15"/>
  <c r="GK50" i="15"/>
  <c r="GJ50" i="15"/>
  <c r="GI50" i="15"/>
  <c r="GH50" i="15"/>
  <c r="GG50" i="15"/>
  <c r="GF50" i="15"/>
  <c r="GE50" i="15"/>
  <c r="GD50" i="15"/>
  <c r="GC50" i="15"/>
  <c r="GB50" i="15"/>
  <c r="GA50" i="15"/>
  <c r="FZ50" i="15"/>
  <c r="FY50" i="15"/>
  <c r="FX50" i="15"/>
  <c r="FW50" i="15"/>
  <c r="FV50" i="15"/>
  <c r="FU50" i="15"/>
  <c r="FT50" i="15"/>
  <c r="FS50" i="15"/>
  <c r="FR50" i="15"/>
  <c r="FQ50" i="15"/>
  <c r="FP50" i="15"/>
  <c r="FO50" i="15"/>
  <c r="FN50" i="15"/>
  <c r="FM50" i="15"/>
  <c r="FL50" i="15"/>
  <c r="FK50" i="15"/>
  <c r="FJ50" i="15"/>
  <c r="FI50" i="15"/>
  <c r="FH50" i="15"/>
  <c r="FG50" i="15"/>
  <c r="FF50" i="15"/>
  <c r="FE50" i="15"/>
  <c r="FD50" i="15"/>
  <c r="FC50" i="15"/>
  <c r="FB50" i="15"/>
  <c r="FA50" i="15"/>
  <c r="EZ50" i="15"/>
  <c r="EY50" i="15"/>
  <c r="EX50" i="15"/>
  <c r="EW50" i="15"/>
  <c r="EV50" i="15"/>
  <c r="EU50" i="15"/>
  <c r="ET50" i="15"/>
  <c r="ES50" i="15"/>
  <c r="ER50" i="15"/>
  <c r="EQ50" i="15"/>
  <c r="EP50" i="15"/>
  <c r="EO50" i="15"/>
  <c r="EN50" i="15"/>
  <c r="EM50" i="15"/>
  <c r="EL50" i="15"/>
  <c r="EK50" i="15"/>
  <c r="EJ50" i="15"/>
  <c r="EI50" i="15"/>
  <c r="EH50" i="15"/>
  <c r="EG50" i="15"/>
  <c r="EF50" i="15"/>
  <c r="EE50" i="15"/>
  <c r="ED50" i="15"/>
  <c r="EC50" i="15"/>
  <c r="EB50" i="15"/>
  <c r="EA50" i="15"/>
  <c r="DZ50" i="15"/>
  <c r="DY50" i="15"/>
  <c r="DX50" i="15"/>
  <c r="DW50" i="15"/>
  <c r="DV50" i="15"/>
  <c r="DU50" i="15"/>
  <c r="DT50" i="15"/>
  <c r="DS50" i="15"/>
  <c r="DR50" i="15"/>
  <c r="DQ50" i="15"/>
  <c r="DP50" i="15"/>
  <c r="DO50" i="15"/>
  <c r="DN50" i="15"/>
  <c r="DM50" i="15"/>
  <c r="DL50" i="15"/>
  <c r="DK50" i="15"/>
  <c r="DJ50" i="15"/>
  <c r="DI50" i="15"/>
  <c r="DH50" i="15"/>
  <c r="DG50" i="15"/>
  <c r="DF50" i="15"/>
  <c r="DE50" i="15"/>
  <c r="DD50" i="15"/>
  <c r="DC50" i="15"/>
  <c r="DB50" i="15"/>
  <c r="DA50" i="15"/>
  <c r="CZ50" i="15"/>
  <c r="CY50" i="15"/>
  <c r="CX50" i="15"/>
  <c r="CW50" i="15"/>
  <c r="CV50" i="15"/>
  <c r="CU50" i="15"/>
  <c r="CT50" i="15"/>
  <c r="CS50" i="15"/>
  <c r="CR50" i="15"/>
  <c r="CQ50" i="15"/>
  <c r="CP50" i="15"/>
  <c r="CO50" i="15"/>
  <c r="CN50" i="15"/>
  <c r="CM50" i="15"/>
  <c r="CL50" i="15"/>
  <c r="CK50" i="15"/>
  <c r="CJ50" i="15"/>
  <c r="CI50" i="15"/>
  <c r="CH50" i="15"/>
  <c r="CG50" i="15"/>
  <c r="CF50" i="15"/>
  <c r="CE50" i="15"/>
  <c r="CD50" i="15"/>
  <c r="CC50" i="15"/>
  <c r="CB50" i="15"/>
  <c r="CA50" i="15"/>
  <c r="BZ50" i="15"/>
  <c r="BY50" i="15"/>
  <c r="BX50" i="15"/>
  <c r="BW50" i="15"/>
  <c r="BV50" i="15"/>
  <c r="BU50" i="15"/>
  <c r="BT50" i="15"/>
  <c r="BS50" i="15"/>
  <c r="BR50" i="15"/>
  <c r="BQ50" i="15"/>
  <c r="BP50" i="15"/>
  <c r="BO50" i="15"/>
  <c r="BN50" i="15"/>
  <c r="BM50" i="15"/>
  <c r="BL50" i="15"/>
  <c r="BK50" i="15"/>
  <c r="BJ50" i="15"/>
  <c r="BI50" i="15"/>
  <c r="BH50" i="15"/>
  <c r="BG50" i="15"/>
  <c r="BF50" i="15"/>
  <c r="BE50" i="15"/>
  <c r="BD50" i="15"/>
  <c r="BC50" i="15"/>
  <c r="BB50" i="15"/>
  <c r="BA50" i="15"/>
  <c r="AZ50" i="15"/>
  <c r="AY50" i="15"/>
  <c r="AX50" i="15"/>
  <c r="AW50" i="15"/>
  <c r="AV50" i="15"/>
  <c r="AU50" i="15"/>
  <c r="AT50" i="15"/>
  <c r="AS50" i="15"/>
  <c r="AR50" i="15"/>
  <c r="AQ50" i="15"/>
  <c r="AP50" i="15"/>
  <c r="AO50" i="15"/>
  <c r="AN50" i="15"/>
  <c r="AM50" i="15"/>
  <c r="AL50" i="15"/>
  <c r="AK50" i="15"/>
  <c r="AJ50" i="15"/>
  <c r="AI50" i="15"/>
  <c r="AH50" i="15"/>
  <c r="AG50" i="15"/>
  <c r="AF50" i="15"/>
  <c r="AE50" i="15"/>
  <c r="AD50" i="15"/>
  <c r="AC50" i="15"/>
  <c r="AB50" i="15"/>
  <c r="AA50" i="15"/>
  <c r="Z50" i="15"/>
  <c r="Y50" i="15"/>
  <c r="X50" i="15"/>
  <c r="W50" i="15"/>
  <c r="V50" i="15"/>
  <c r="U50" i="15"/>
  <c r="T50" i="15"/>
  <c r="S50" i="15"/>
  <c r="R50" i="15"/>
  <c r="Q50" i="15"/>
  <c r="P50" i="15"/>
  <c r="O50" i="15"/>
  <c r="N50" i="15"/>
  <c r="M50" i="15"/>
  <c r="L50" i="15"/>
  <c r="K50" i="15"/>
  <c r="J50" i="15"/>
  <c r="I50" i="15"/>
  <c r="H50" i="15"/>
  <c r="G50" i="15"/>
  <c r="B50" i="15"/>
  <c r="AA78" i="15" s="1"/>
  <c r="SQ49" i="15"/>
  <c r="SP49" i="15"/>
  <c r="SO49" i="15"/>
  <c r="SN49" i="15"/>
  <c r="SM49" i="15"/>
  <c r="SL49" i="15"/>
  <c r="SK49" i="15"/>
  <c r="SJ49" i="15"/>
  <c r="SI49" i="15"/>
  <c r="SH49" i="15"/>
  <c r="SG49" i="15"/>
  <c r="SF49" i="15"/>
  <c r="SE49" i="15"/>
  <c r="SD49" i="15"/>
  <c r="SC49" i="15"/>
  <c r="SB49" i="15"/>
  <c r="SA49" i="15"/>
  <c r="RZ49" i="15"/>
  <c r="RY49" i="15"/>
  <c r="RX49" i="15"/>
  <c r="RW49" i="15"/>
  <c r="RV49" i="15"/>
  <c r="RU49" i="15"/>
  <c r="RT49" i="15"/>
  <c r="RS49" i="15"/>
  <c r="RR49" i="15"/>
  <c r="RQ49" i="15"/>
  <c r="RP49" i="15"/>
  <c r="RO49" i="15"/>
  <c r="RN49" i="15"/>
  <c r="RM49" i="15"/>
  <c r="RL49" i="15"/>
  <c r="RK49" i="15"/>
  <c r="RJ49" i="15"/>
  <c r="RI49" i="15"/>
  <c r="RH49" i="15"/>
  <c r="RG49" i="15"/>
  <c r="RF49" i="15"/>
  <c r="RE49" i="15"/>
  <c r="RD49" i="15"/>
  <c r="RC49" i="15"/>
  <c r="RB49" i="15"/>
  <c r="RA49" i="15"/>
  <c r="QZ49" i="15"/>
  <c r="QY49" i="15"/>
  <c r="QX49" i="15"/>
  <c r="QW49" i="15"/>
  <c r="QV49" i="15"/>
  <c r="QU49" i="15"/>
  <c r="QT49" i="15"/>
  <c r="QS49" i="15"/>
  <c r="QR49" i="15"/>
  <c r="QQ49" i="15"/>
  <c r="QP49" i="15"/>
  <c r="QO49" i="15"/>
  <c r="QN49" i="15"/>
  <c r="QM49" i="15"/>
  <c r="QL49" i="15"/>
  <c r="QK49" i="15"/>
  <c r="QJ49" i="15"/>
  <c r="QI49" i="15"/>
  <c r="QH49" i="15"/>
  <c r="QG49" i="15"/>
  <c r="QF49" i="15"/>
  <c r="QE49" i="15"/>
  <c r="QD49" i="15"/>
  <c r="QC49" i="15"/>
  <c r="QB49" i="15"/>
  <c r="QA49" i="15"/>
  <c r="PZ49" i="15"/>
  <c r="PY49" i="15"/>
  <c r="PX49" i="15"/>
  <c r="PW49" i="15"/>
  <c r="PV49" i="15"/>
  <c r="PU49" i="15"/>
  <c r="PT49" i="15"/>
  <c r="PS49" i="15"/>
  <c r="PR49" i="15"/>
  <c r="PQ49" i="15"/>
  <c r="PP49" i="15"/>
  <c r="PO49" i="15"/>
  <c r="PN49" i="15"/>
  <c r="PM49" i="15"/>
  <c r="PL49" i="15"/>
  <c r="PK49" i="15"/>
  <c r="PJ49" i="15"/>
  <c r="PI49" i="15"/>
  <c r="PH49" i="15"/>
  <c r="PG49" i="15"/>
  <c r="PF49" i="15"/>
  <c r="PE49" i="15"/>
  <c r="PD49" i="15"/>
  <c r="PC49" i="15"/>
  <c r="PB49" i="15"/>
  <c r="PA49" i="15"/>
  <c r="OZ49" i="15"/>
  <c r="OY49" i="15"/>
  <c r="OX49" i="15"/>
  <c r="OW49" i="15"/>
  <c r="OV49" i="15"/>
  <c r="OU49" i="15"/>
  <c r="OT49" i="15"/>
  <c r="OS49" i="15"/>
  <c r="OR49" i="15"/>
  <c r="OQ49" i="15"/>
  <c r="OP49" i="15"/>
  <c r="OO49" i="15"/>
  <c r="ON49" i="15"/>
  <c r="OM49" i="15"/>
  <c r="OL49" i="15"/>
  <c r="OK49" i="15"/>
  <c r="OJ49" i="15"/>
  <c r="OI49" i="15"/>
  <c r="OH49" i="15"/>
  <c r="OG49" i="15"/>
  <c r="OF49" i="15"/>
  <c r="OE49" i="15"/>
  <c r="OD49" i="15"/>
  <c r="OC49" i="15"/>
  <c r="OB49" i="15"/>
  <c r="OA49" i="15"/>
  <c r="NZ49" i="15"/>
  <c r="NY49" i="15"/>
  <c r="NX49" i="15"/>
  <c r="NW49" i="15"/>
  <c r="NV49" i="15"/>
  <c r="NU49" i="15"/>
  <c r="NT49" i="15"/>
  <c r="NS49" i="15"/>
  <c r="NR49" i="15"/>
  <c r="NQ49" i="15"/>
  <c r="NP49" i="15"/>
  <c r="NO49" i="15"/>
  <c r="NN49" i="15"/>
  <c r="NM49" i="15"/>
  <c r="NL49" i="15"/>
  <c r="NK49" i="15"/>
  <c r="NJ49" i="15"/>
  <c r="NI49" i="15"/>
  <c r="NH49" i="15"/>
  <c r="NG49" i="15"/>
  <c r="NF49" i="15"/>
  <c r="NE49" i="15"/>
  <c r="ND49" i="15"/>
  <c r="NC49" i="15"/>
  <c r="NB49" i="15"/>
  <c r="NA49" i="15"/>
  <c r="MZ49" i="15"/>
  <c r="MY49" i="15"/>
  <c r="MX49" i="15"/>
  <c r="MW49" i="15"/>
  <c r="MV49" i="15"/>
  <c r="MU49" i="15"/>
  <c r="MT49" i="15"/>
  <c r="MS49" i="15"/>
  <c r="MR49" i="15"/>
  <c r="MQ49" i="15"/>
  <c r="MP49" i="15"/>
  <c r="MO49" i="15"/>
  <c r="MN49" i="15"/>
  <c r="MM49" i="15"/>
  <c r="ML49" i="15"/>
  <c r="MK49" i="15"/>
  <c r="MJ49" i="15"/>
  <c r="MI49" i="15"/>
  <c r="MH49" i="15"/>
  <c r="MG49" i="15"/>
  <c r="MF49" i="15"/>
  <c r="ME49" i="15"/>
  <c r="MD49" i="15"/>
  <c r="MC49" i="15"/>
  <c r="MB49" i="15"/>
  <c r="MA49" i="15"/>
  <c r="LZ49" i="15"/>
  <c r="LY49" i="15"/>
  <c r="LX49" i="15"/>
  <c r="LW49" i="15"/>
  <c r="LV49" i="15"/>
  <c r="LU49" i="15"/>
  <c r="LT49" i="15"/>
  <c r="LS49" i="15"/>
  <c r="LR49" i="15"/>
  <c r="LQ49" i="15"/>
  <c r="LP49" i="15"/>
  <c r="LO49" i="15"/>
  <c r="LN49" i="15"/>
  <c r="LM49" i="15"/>
  <c r="LL49" i="15"/>
  <c r="LK49" i="15"/>
  <c r="LJ49" i="15"/>
  <c r="LI49" i="15"/>
  <c r="LH49" i="15"/>
  <c r="LG49" i="15"/>
  <c r="LF49" i="15"/>
  <c r="LE49" i="15"/>
  <c r="LD49" i="15"/>
  <c r="LC49" i="15"/>
  <c r="LB49" i="15"/>
  <c r="LA49" i="15"/>
  <c r="KZ49" i="15"/>
  <c r="KY49" i="15"/>
  <c r="KX49" i="15"/>
  <c r="KW49" i="15"/>
  <c r="KV49" i="15"/>
  <c r="KU49" i="15"/>
  <c r="KT49" i="15"/>
  <c r="KS49" i="15"/>
  <c r="KR49" i="15"/>
  <c r="KQ49" i="15"/>
  <c r="KP49" i="15"/>
  <c r="KO49" i="15"/>
  <c r="KN49" i="15"/>
  <c r="KM49" i="15"/>
  <c r="KL49" i="15"/>
  <c r="KK49" i="15"/>
  <c r="KJ49" i="15"/>
  <c r="KI49" i="15"/>
  <c r="KH49" i="15"/>
  <c r="KG49" i="15"/>
  <c r="KF49" i="15"/>
  <c r="KE49" i="15"/>
  <c r="KD49" i="15"/>
  <c r="KC49" i="15"/>
  <c r="KB49" i="15"/>
  <c r="KA49" i="15"/>
  <c r="JZ49" i="15"/>
  <c r="JY49" i="15"/>
  <c r="JX49" i="15"/>
  <c r="JW49" i="15"/>
  <c r="JV49" i="15"/>
  <c r="JU49" i="15"/>
  <c r="JT49" i="15"/>
  <c r="JS49" i="15"/>
  <c r="JR49" i="15"/>
  <c r="JQ49" i="15"/>
  <c r="JP49" i="15"/>
  <c r="JO49" i="15"/>
  <c r="JN49" i="15"/>
  <c r="JM49" i="15"/>
  <c r="JL49" i="15"/>
  <c r="JK49" i="15"/>
  <c r="JJ49" i="15"/>
  <c r="JI49" i="15"/>
  <c r="JH49" i="15"/>
  <c r="JG49" i="15"/>
  <c r="JF49" i="15"/>
  <c r="JE49" i="15"/>
  <c r="JD49" i="15"/>
  <c r="JC49" i="15"/>
  <c r="JB49" i="15"/>
  <c r="JA49" i="15"/>
  <c r="IZ49" i="15"/>
  <c r="IY49" i="15"/>
  <c r="IX49" i="15"/>
  <c r="IW49" i="15"/>
  <c r="IV49" i="15"/>
  <c r="IU49" i="15"/>
  <c r="IT49" i="15"/>
  <c r="IS49" i="15"/>
  <c r="IR49" i="15"/>
  <c r="IQ49" i="15"/>
  <c r="IP49" i="15"/>
  <c r="IO49" i="15"/>
  <c r="IN49" i="15"/>
  <c r="IM49" i="15"/>
  <c r="IL49" i="15"/>
  <c r="IK49" i="15"/>
  <c r="IJ49" i="15"/>
  <c r="II49" i="15"/>
  <c r="IH49" i="15"/>
  <c r="IG49" i="15"/>
  <c r="IF49" i="15"/>
  <c r="IE49" i="15"/>
  <c r="ID49" i="15"/>
  <c r="IC49" i="15"/>
  <c r="IB49" i="15"/>
  <c r="IA49" i="15"/>
  <c r="HZ49" i="15"/>
  <c r="HY49" i="15"/>
  <c r="HX49" i="15"/>
  <c r="HW49" i="15"/>
  <c r="HV49" i="15"/>
  <c r="HU49" i="15"/>
  <c r="HT49" i="15"/>
  <c r="HS49" i="15"/>
  <c r="HR49" i="15"/>
  <c r="HQ49" i="15"/>
  <c r="HP49" i="15"/>
  <c r="HO49" i="15"/>
  <c r="HN49" i="15"/>
  <c r="HM49" i="15"/>
  <c r="HL49" i="15"/>
  <c r="HK49" i="15"/>
  <c r="HJ49" i="15"/>
  <c r="HI49" i="15"/>
  <c r="HH49" i="15"/>
  <c r="HG49" i="15"/>
  <c r="HF49" i="15"/>
  <c r="HE49" i="15"/>
  <c r="HD49" i="15"/>
  <c r="HC49" i="15"/>
  <c r="HB49" i="15"/>
  <c r="HA49" i="15"/>
  <c r="GZ49" i="15"/>
  <c r="GY49" i="15"/>
  <c r="GX49" i="15"/>
  <c r="GW49" i="15"/>
  <c r="GV49" i="15"/>
  <c r="GU49" i="15"/>
  <c r="GT49" i="15"/>
  <c r="GS49" i="15"/>
  <c r="GR49" i="15"/>
  <c r="GQ49" i="15"/>
  <c r="GP49" i="15"/>
  <c r="GO49" i="15"/>
  <c r="GN49" i="15"/>
  <c r="GM49" i="15"/>
  <c r="GL49" i="15"/>
  <c r="GK49" i="15"/>
  <c r="GJ49" i="15"/>
  <c r="GI49" i="15"/>
  <c r="GH49" i="15"/>
  <c r="GG49" i="15"/>
  <c r="GF49" i="15"/>
  <c r="GE49" i="15"/>
  <c r="GD49" i="15"/>
  <c r="GC49" i="15"/>
  <c r="GB49" i="15"/>
  <c r="GA49" i="15"/>
  <c r="FZ49" i="15"/>
  <c r="FY49" i="15"/>
  <c r="FX49" i="15"/>
  <c r="FW49" i="15"/>
  <c r="FV49" i="15"/>
  <c r="FU49" i="15"/>
  <c r="FT49" i="15"/>
  <c r="FS49" i="15"/>
  <c r="FR49" i="15"/>
  <c r="FQ49" i="15"/>
  <c r="FP49" i="15"/>
  <c r="FO49" i="15"/>
  <c r="FN49" i="15"/>
  <c r="FM49" i="15"/>
  <c r="FL49" i="15"/>
  <c r="FK49" i="15"/>
  <c r="FJ49" i="15"/>
  <c r="FI49" i="15"/>
  <c r="FH49" i="15"/>
  <c r="FG49" i="15"/>
  <c r="FF49" i="15"/>
  <c r="FE49" i="15"/>
  <c r="FD49" i="15"/>
  <c r="FC49" i="15"/>
  <c r="FB49" i="15"/>
  <c r="FA49" i="15"/>
  <c r="EZ49" i="15"/>
  <c r="EY49" i="15"/>
  <c r="EX49" i="15"/>
  <c r="EW49" i="15"/>
  <c r="EV49" i="15"/>
  <c r="EU49" i="15"/>
  <c r="ET49" i="15"/>
  <c r="ES49" i="15"/>
  <c r="ER49" i="15"/>
  <c r="EQ49" i="15"/>
  <c r="EP49" i="15"/>
  <c r="EO49" i="15"/>
  <c r="EN49" i="15"/>
  <c r="EM49" i="15"/>
  <c r="EL49" i="15"/>
  <c r="EK49" i="15"/>
  <c r="EJ49" i="15"/>
  <c r="EI49" i="15"/>
  <c r="EH49" i="15"/>
  <c r="EG49" i="15"/>
  <c r="EF49" i="15"/>
  <c r="EE49" i="15"/>
  <c r="ED49" i="15"/>
  <c r="EC49" i="15"/>
  <c r="EB49" i="15"/>
  <c r="EA49" i="15"/>
  <c r="DZ49" i="15"/>
  <c r="DY49" i="15"/>
  <c r="DX49" i="15"/>
  <c r="DW49" i="15"/>
  <c r="DV49" i="15"/>
  <c r="DU49" i="15"/>
  <c r="DT49" i="15"/>
  <c r="DS49" i="15"/>
  <c r="DR49" i="15"/>
  <c r="DQ49" i="15"/>
  <c r="DP49" i="15"/>
  <c r="DO49" i="15"/>
  <c r="DN49" i="15"/>
  <c r="DM49" i="15"/>
  <c r="DL49" i="15"/>
  <c r="DK49" i="15"/>
  <c r="DJ49" i="15"/>
  <c r="DI49" i="15"/>
  <c r="DH49" i="15"/>
  <c r="DG49" i="15"/>
  <c r="DF49" i="15"/>
  <c r="DE49" i="15"/>
  <c r="DD49" i="15"/>
  <c r="DC49" i="15"/>
  <c r="DB49" i="15"/>
  <c r="DA49" i="15"/>
  <c r="CZ49" i="15"/>
  <c r="CY49" i="15"/>
  <c r="CX49" i="15"/>
  <c r="CW49" i="15"/>
  <c r="CV49" i="15"/>
  <c r="CU49" i="15"/>
  <c r="CT49" i="15"/>
  <c r="CS49" i="15"/>
  <c r="CR49" i="15"/>
  <c r="CQ49" i="15"/>
  <c r="CP49" i="15"/>
  <c r="CO49" i="15"/>
  <c r="CN49" i="15"/>
  <c r="CM49" i="15"/>
  <c r="CL49" i="15"/>
  <c r="CK49" i="15"/>
  <c r="CJ49" i="15"/>
  <c r="CI49" i="15"/>
  <c r="CH49" i="15"/>
  <c r="CG49" i="15"/>
  <c r="CF49" i="15"/>
  <c r="CE49" i="15"/>
  <c r="CD49" i="15"/>
  <c r="CC49" i="15"/>
  <c r="CB49" i="15"/>
  <c r="CA49" i="15"/>
  <c r="BZ49" i="15"/>
  <c r="BY49" i="15"/>
  <c r="BX49" i="15"/>
  <c r="BW49" i="15"/>
  <c r="BV49" i="15"/>
  <c r="BU49" i="15"/>
  <c r="BT49" i="15"/>
  <c r="BS49" i="15"/>
  <c r="BR49" i="15"/>
  <c r="BQ49" i="15"/>
  <c r="BP49" i="15"/>
  <c r="BO49" i="15"/>
  <c r="BN49" i="15"/>
  <c r="BM49" i="15"/>
  <c r="BL49" i="15"/>
  <c r="BK49" i="15"/>
  <c r="BJ49" i="15"/>
  <c r="BI49" i="15"/>
  <c r="BH49" i="15"/>
  <c r="BG49" i="15"/>
  <c r="BF49" i="15"/>
  <c r="BE49" i="15"/>
  <c r="BD49" i="15"/>
  <c r="BC49" i="15"/>
  <c r="BB49" i="15"/>
  <c r="BA49" i="15"/>
  <c r="AZ49" i="15"/>
  <c r="AY49" i="15"/>
  <c r="AX49" i="15"/>
  <c r="AW49" i="15"/>
  <c r="AV49" i="15"/>
  <c r="AU49" i="15"/>
  <c r="AT49" i="15"/>
  <c r="AS49" i="15"/>
  <c r="AR49" i="15"/>
  <c r="AQ49" i="15"/>
  <c r="AP49" i="15"/>
  <c r="AO49" i="15"/>
  <c r="AN49" i="15"/>
  <c r="AM49" i="15"/>
  <c r="AL49" i="15"/>
  <c r="AK49" i="15"/>
  <c r="AJ49" i="15"/>
  <c r="AI49" i="15"/>
  <c r="AH49" i="15"/>
  <c r="AG49" i="15"/>
  <c r="AF49" i="15"/>
  <c r="AE49" i="15"/>
  <c r="AD49" i="15"/>
  <c r="AC49" i="15"/>
  <c r="AB49" i="15"/>
  <c r="AA49" i="15"/>
  <c r="Z49" i="15"/>
  <c r="Y49" i="15"/>
  <c r="X49" i="15"/>
  <c r="W49" i="15"/>
  <c r="V49" i="15"/>
  <c r="U49" i="15"/>
  <c r="T49" i="15"/>
  <c r="S49" i="15"/>
  <c r="R49" i="15"/>
  <c r="Q49" i="15"/>
  <c r="P49" i="15"/>
  <c r="O49" i="15"/>
  <c r="N49" i="15"/>
  <c r="M49" i="15"/>
  <c r="L49" i="15"/>
  <c r="K49" i="15"/>
  <c r="J49" i="15"/>
  <c r="I49" i="15"/>
  <c r="H49" i="15"/>
  <c r="G49" i="15"/>
  <c r="B49" i="15"/>
  <c r="AA77" i="15" s="1"/>
  <c r="SQ48" i="15"/>
  <c r="SP48" i="15"/>
  <c r="SO48" i="15"/>
  <c r="SN48" i="15"/>
  <c r="SM48" i="15"/>
  <c r="SL48" i="15"/>
  <c r="SK48" i="15"/>
  <c r="SJ48" i="15"/>
  <c r="SI48" i="15"/>
  <c r="SH48" i="15"/>
  <c r="SG48" i="15"/>
  <c r="SF48" i="15"/>
  <c r="SE48" i="15"/>
  <c r="SD48" i="15"/>
  <c r="SC48" i="15"/>
  <c r="SB48" i="15"/>
  <c r="SA48" i="15"/>
  <c r="RZ48" i="15"/>
  <c r="RY48" i="15"/>
  <c r="RX48" i="15"/>
  <c r="RW48" i="15"/>
  <c r="RV48" i="15"/>
  <c r="RU48" i="15"/>
  <c r="RT48" i="15"/>
  <c r="RS48" i="15"/>
  <c r="RR48" i="15"/>
  <c r="RQ48" i="15"/>
  <c r="RP48" i="15"/>
  <c r="RO48" i="15"/>
  <c r="RN48" i="15"/>
  <c r="RM48" i="15"/>
  <c r="RL48" i="15"/>
  <c r="RK48" i="15"/>
  <c r="RJ48" i="15"/>
  <c r="RI48" i="15"/>
  <c r="RH48" i="15"/>
  <c r="RG48" i="15"/>
  <c r="RF48" i="15"/>
  <c r="RE48" i="15"/>
  <c r="RD48" i="15"/>
  <c r="RC48" i="15"/>
  <c r="RB48" i="15"/>
  <c r="RA48" i="15"/>
  <c r="QZ48" i="15"/>
  <c r="QY48" i="15"/>
  <c r="QX48" i="15"/>
  <c r="QW48" i="15"/>
  <c r="QV48" i="15"/>
  <c r="QU48" i="15"/>
  <c r="QT48" i="15"/>
  <c r="QS48" i="15"/>
  <c r="QR48" i="15"/>
  <c r="QQ48" i="15"/>
  <c r="QP48" i="15"/>
  <c r="QO48" i="15"/>
  <c r="QN48" i="15"/>
  <c r="QM48" i="15"/>
  <c r="QL48" i="15"/>
  <c r="QK48" i="15"/>
  <c r="QJ48" i="15"/>
  <c r="QI48" i="15"/>
  <c r="QH48" i="15"/>
  <c r="QG48" i="15"/>
  <c r="QF48" i="15"/>
  <c r="QE48" i="15"/>
  <c r="QD48" i="15"/>
  <c r="QC48" i="15"/>
  <c r="QB48" i="15"/>
  <c r="QA48" i="15"/>
  <c r="PZ48" i="15"/>
  <c r="PY48" i="15"/>
  <c r="PX48" i="15"/>
  <c r="PW48" i="15"/>
  <c r="PV48" i="15"/>
  <c r="PU48" i="15"/>
  <c r="PT48" i="15"/>
  <c r="PS48" i="15"/>
  <c r="PR48" i="15"/>
  <c r="PQ48" i="15"/>
  <c r="PP48" i="15"/>
  <c r="PO48" i="15"/>
  <c r="PN48" i="15"/>
  <c r="PM48" i="15"/>
  <c r="PL48" i="15"/>
  <c r="PK48" i="15"/>
  <c r="PJ48" i="15"/>
  <c r="PI48" i="15"/>
  <c r="PH48" i="15"/>
  <c r="PG48" i="15"/>
  <c r="PF48" i="15"/>
  <c r="PE48" i="15"/>
  <c r="PD48" i="15"/>
  <c r="PC48" i="15"/>
  <c r="PB48" i="15"/>
  <c r="PA48" i="15"/>
  <c r="OZ48" i="15"/>
  <c r="OY48" i="15"/>
  <c r="OX48" i="15"/>
  <c r="OW48" i="15"/>
  <c r="OV48" i="15"/>
  <c r="OU48" i="15"/>
  <c r="OT48" i="15"/>
  <c r="OS48" i="15"/>
  <c r="OR48" i="15"/>
  <c r="OQ48" i="15"/>
  <c r="OP48" i="15"/>
  <c r="OO48" i="15"/>
  <c r="ON48" i="15"/>
  <c r="OM48" i="15"/>
  <c r="OL48" i="15"/>
  <c r="OK48" i="15"/>
  <c r="OJ48" i="15"/>
  <c r="OI48" i="15"/>
  <c r="OH48" i="15"/>
  <c r="OG48" i="15"/>
  <c r="OF48" i="15"/>
  <c r="OE48" i="15"/>
  <c r="OD48" i="15"/>
  <c r="OC48" i="15"/>
  <c r="OB48" i="15"/>
  <c r="OA48" i="15"/>
  <c r="NZ48" i="15"/>
  <c r="NY48" i="15"/>
  <c r="NX48" i="15"/>
  <c r="NW48" i="15"/>
  <c r="NV48" i="15"/>
  <c r="NU48" i="15"/>
  <c r="NT48" i="15"/>
  <c r="NS48" i="15"/>
  <c r="NR48" i="15"/>
  <c r="NQ48" i="15"/>
  <c r="NP48" i="15"/>
  <c r="NO48" i="15"/>
  <c r="NN48" i="15"/>
  <c r="NM48" i="15"/>
  <c r="NL48" i="15"/>
  <c r="NK48" i="15"/>
  <c r="NJ48" i="15"/>
  <c r="NI48" i="15"/>
  <c r="NH48" i="15"/>
  <c r="NG48" i="15"/>
  <c r="NF48" i="15"/>
  <c r="NE48" i="15"/>
  <c r="ND48" i="15"/>
  <c r="NC48" i="15"/>
  <c r="NB48" i="15"/>
  <c r="NA48" i="15"/>
  <c r="MZ48" i="15"/>
  <c r="MY48" i="15"/>
  <c r="MX48" i="15"/>
  <c r="MW48" i="15"/>
  <c r="MV48" i="15"/>
  <c r="MU48" i="15"/>
  <c r="MT48" i="15"/>
  <c r="MS48" i="15"/>
  <c r="MR48" i="15"/>
  <c r="MQ48" i="15"/>
  <c r="MP48" i="15"/>
  <c r="MO48" i="15"/>
  <c r="MN48" i="15"/>
  <c r="MM48" i="15"/>
  <c r="ML48" i="15"/>
  <c r="MK48" i="15"/>
  <c r="MJ48" i="15"/>
  <c r="MI48" i="15"/>
  <c r="MH48" i="15"/>
  <c r="MG48" i="15"/>
  <c r="MF48" i="15"/>
  <c r="ME48" i="15"/>
  <c r="MD48" i="15"/>
  <c r="MC48" i="15"/>
  <c r="MB48" i="15"/>
  <c r="MA48" i="15"/>
  <c r="LZ48" i="15"/>
  <c r="LY48" i="15"/>
  <c r="LX48" i="15"/>
  <c r="LW48" i="15"/>
  <c r="LV48" i="15"/>
  <c r="LU48" i="15"/>
  <c r="LT48" i="15"/>
  <c r="LS48" i="15"/>
  <c r="LR48" i="15"/>
  <c r="LQ48" i="15"/>
  <c r="LP48" i="15"/>
  <c r="LO48" i="15"/>
  <c r="LN48" i="15"/>
  <c r="LM48" i="15"/>
  <c r="LL48" i="15"/>
  <c r="LK48" i="15"/>
  <c r="LJ48" i="15"/>
  <c r="LI48" i="15"/>
  <c r="LH48" i="15"/>
  <c r="LG48" i="15"/>
  <c r="LF48" i="15"/>
  <c r="LE48" i="15"/>
  <c r="LD48" i="15"/>
  <c r="LC48" i="15"/>
  <c r="LB48" i="15"/>
  <c r="LA48" i="15"/>
  <c r="KZ48" i="15"/>
  <c r="KY48" i="15"/>
  <c r="KX48" i="15"/>
  <c r="KW48" i="15"/>
  <c r="KV48" i="15"/>
  <c r="KU48" i="15"/>
  <c r="KT48" i="15"/>
  <c r="KS48" i="15"/>
  <c r="KR48" i="15"/>
  <c r="KQ48" i="15"/>
  <c r="KP48" i="15"/>
  <c r="KO48" i="15"/>
  <c r="KN48" i="15"/>
  <c r="KM48" i="15"/>
  <c r="KL48" i="15"/>
  <c r="KK48" i="15"/>
  <c r="KJ48" i="15"/>
  <c r="KI48" i="15"/>
  <c r="KH48" i="15"/>
  <c r="KG48" i="15"/>
  <c r="KF48" i="15"/>
  <c r="KE48" i="15"/>
  <c r="KD48" i="15"/>
  <c r="KC48" i="15"/>
  <c r="KB48" i="15"/>
  <c r="KA48" i="15"/>
  <c r="JZ48" i="15"/>
  <c r="JY48" i="15"/>
  <c r="JX48" i="15"/>
  <c r="JW48" i="15"/>
  <c r="JV48" i="15"/>
  <c r="JU48" i="15"/>
  <c r="JT48" i="15"/>
  <c r="JS48" i="15"/>
  <c r="JR48" i="15"/>
  <c r="JQ48" i="15"/>
  <c r="JP48" i="15"/>
  <c r="JO48" i="15"/>
  <c r="JN48" i="15"/>
  <c r="JM48" i="15"/>
  <c r="JL48" i="15"/>
  <c r="JK48" i="15"/>
  <c r="JJ48" i="15"/>
  <c r="JI48" i="15"/>
  <c r="JH48" i="15"/>
  <c r="JG48" i="15"/>
  <c r="JF48" i="15"/>
  <c r="JE48" i="15"/>
  <c r="JD48" i="15"/>
  <c r="JC48" i="15"/>
  <c r="JB48" i="15"/>
  <c r="JA48" i="15"/>
  <c r="IZ48" i="15"/>
  <c r="IY48" i="15"/>
  <c r="IX48" i="15"/>
  <c r="IW48" i="15"/>
  <c r="IV48" i="15"/>
  <c r="IU48" i="15"/>
  <c r="IT48" i="15"/>
  <c r="IS48" i="15"/>
  <c r="IR48" i="15"/>
  <c r="IQ48" i="15"/>
  <c r="IP48" i="15"/>
  <c r="IO48" i="15"/>
  <c r="IN48" i="15"/>
  <c r="IM48" i="15"/>
  <c r="IL48" i="15"/>
  <c r="IK48" i="15"/>
  <c r="IJ48" i="15"/>
  <c r="II48" i="15"/>
  <c r="IH48" i="15"/>
  <c r="IG48" i="15"/>
  <c r="IF48" i="15"/>
  <c r="IE48" i="15"/>
  <c r="ID48" i="15"/>
  <c r="IC48" i="15"/>
  <c r="IB48" i="15"/>
  <c r="IA48" i="15"/>
  <c r="HZ48" i="15"/>
  <c r="HY48" i="15"/>
  <c r="HX48" i="15"/>
  <c r="HW48" i="15"/>
  <c r="HV48" i="15"/>
  <c r="HU48" i="15"/>
  <c r="HT48" i="15"/>
  <c r="HS48" i="15"/>
  <c r="HR48" i="15"/>
  <c r="HQ48" i="15"/>
  <c r="HP48" i="15"/>
  <c r="HO48" i="15"/>
  <c r="HN48" i="15"/>
  <c r="HM48" i="15"/>
  <c r="HL48" i="15"/>
  <c r="HK48" i="15"/>
  <c r="HJ48" i="15"/>
  <c r="HI48" i="15"/>
  <c r="HH48" i="15"/>
  <c r="HG48" i="15"/>
  <c r="HF48" i="15"/>
  <c r="HE48" i="15"/>
  <c r="HD48" i="15"/>
  <c r="HC48" i="15"/>
  <c r="HB48" i="15"/>
  <c r="HA48" i="15"/>
  <c r="GZ48" i="15"/>
  <c r="GY48" i="15"/>
  <c r="GX48" i="15"/>
  <c r="GW48" i="15"/>
  <c r="GV48" i="15"/>
  <c r="GU48" i="15"/>
  <c r="GT48" i="15"/>
  <c r="GS48" i="15"/>
  <c r="GR48" i="15"/>
  <c r="GQ48" i="15"/>
  <c r="GP48" i="15"/>
  <c r="GO48" i="15"/>
  <c r="GN48" i="15"/>
  <c r="GM48" i="15"/>
  <c r="GL48" i="15"/>
  <c r="GK48" i="15"/>
  <c r="GJ48" i="15"/>
  <c r="GI48" i="15"/>
  <c r="GH48" i="15"/>
  <c r="GG48" i="15"/>
  <c r="GF48" i="15"/>
  <c r="GE48" i="15"/>
  <c r="GD48" i="15"/>
  <c r="GC48" i="15"/>
  <c r="GB48" i="15"/>
  <c r="GA48" i="15"/>
  <c r="FZ48" i="15"/>
  <c r="FY48" i="15"/>
  <c r="FX48" i="15"/>
  <c r="FW48" i="15"/>
  <c r="FV48" i="15"/>
  <c r="FU48" i="15"/>
  <c r="FT48" i="15"/>
  <c r="FS48" i="15"/>
  <c r="FR48" i="15"/>
  <c r="FQ48" i="15"/>
  <c r="FP48" i="15"/>
  <c r="FO48" i="15"/>
  <c r="FN48" i="15"/>
  <c r="FM48" i="15"/>
  <c r="FL48" i="15"/>
  <c r="FK48" i="15"/>
  <c r="FJ48" i="15"/>
  <c r="FI48" i="15"/>
  <c r="FH48" i="15"/>
  <c r="FG48" i="15"/>
  <c r="FF48" i="15"/>
  <c r="FE48" i="15"/>
  <c r="FD48" i="15"/>
  <c r="FC48" i="15"/>
  <c r="FB48" i="15"/>
  <c r="FA48" i="15"/>
  <c r="EZ48" i="15"/>
  <c r="EY48" i="15"/>
  <c r="EX48" i="15"/>
  <c r="EW48" i="15"/>
  <c r="EV48" i="15"/>
  <c r="EU48" i="15"/>
  <c r="ET48" i="15"/>
  <c r="ES48" i="15"/>
  <c r="ER48" i="15"/>
  <c r="EQ48" i="15"/>
  <c r="EP48" i="15"/>
  <c r="EO48" i="15"/>
  <c r="EN48" i="15"/>
  <c r="EM48" i="15"/>
  <c r="EL48" i="15"/>
  <c r="EK48" i="15"/>
  <c r="EJ48" i="15"/>
  <c r="EI48" i="15"/>
  <c r="EH48" i="15"/>
  <c r="EG48" i="15"/>
  <c r="EF48" i="15"/>
  <c r="EE48" i="15"/>
  <c r="ED48" i="15"/>
  <c r="EC48" i="15"/>
  <c r="EB48" i="15"/>
  <c r="EA48" i="15"/>
  <c r="DZ48" i="15"/>
  <c r="DY48" i="15"/>
  <c r="DX48" i="15"/>
  <c r="DW48" i="15"/>
  <c r="DV48" i="15"/>
  <c r="DU48" i="15"/>
  <c r="DT48" i="15"/>
  <c r="DS48" i="15"/>
  <c r="DR48" i="15"/>
  <c r="DQ48" i="15"/>
  <c r="DP48" i="15"/>
  <c r="DO48" i="15"/>
  <c r="DN48" i="15"/>
  <c r="DM48" i="15"/>
  <c r="DL48" i="15"/>
  <c r="DK48" i="15"/>
  <c r="DJ48" i="15"/>
  <c r="DI48" i="15"/>
  <c r="DH48" i="15"/>
  <c r="DG48" i="15"/>
  <c r="DF48" i="15"/>
  <c r="DE48" i="15"/>
  <c r="DD48" i="15"/>
  <c r="DC48" i="15"/>
  <c r="DB48" i="15"/>
  <c r="DA48" i="15"/>
  <c r="CZ48" i="15"/>
  <c r="CY48" i="15"/>
  <c r="CX48" i="15"/>
  <c r="CW48" i="15"/>
  <c r="CV48" i="15"/>
  <c r="CU48" i="15"/>
  <c r="CT48" i="15"/>
  <c r="CS48" i="15"/>
  <c r="CR48" i="15"/>
  <c r="CQ48" i="15"/>
  <c r="CP48" i="15"/>
  <c r="CO48" i="15"/>
  <c r="CN48" i="15"/>
  <c r="CM48" i="15"/>
  <c r="CL48" i="15"/>
  <c r="CK48" i="15"/>
  <c r="CJ48" i="15"/>
  <c r="CI48" i="15"/>
  <c r="CH48" i="15"/>
  <c r="CG48" i="15"/>
  <c r="CF48" i="15"/>
  <c r="CE48" i="15"/>
  <c r="CD48" i="15"/>
  <c r="CC48" i="15"/>
  <c r="CB48" i="15"/>
  <c r="CA48" i="15"/>
  <c r="BZ48" i="15"/>
  <c r="BY48" i="15"/>
  <c r="BX48" i="15"/>
  <c r="BW48" i="15"/>
  <c r="BV48" i="15"/>
  <c r="BU48" i="15"/>
  <c r="BT48" i="15"/>
  <c r="BS48" i="15"/>
  <c r="BR48" i="15"/>
  <c r="BQ48" i="15"/>
  <c r="BP48" i="15"/>
  <c r="BO48" i="15"/>
  <c r="BN48" i="15"/>
  <c r="BM48" i="15"/>
  <c r="BL48" i="15"/>
  <c r="BK48" i="15"/>
  <c r="BJ48" i="15"/>
  <c r="BI48" i="15"/>
  <c r="BH48" i="15"/>
  <c r="BG48" i="15"/>
  <c r="BF48" i="15"/>
  <c r="BE48" i="15"/>
  <c r="BD48" i="15"/>
  <c r="BC48" i="15"/>
  <c r="BB48" i="15"/>
  <c r="BA48" i="15"/>
  <c r="AZ48" i="15"/>
  <c r="AY48" i="15"/>
  <c r="AX48" i="15"/>
  <c r="AW48" i="15"/>
  <c r="AV48" i="15"/>
  <c r="AU48" i="15"/>
  <c r="AT48" i="15"/>
  <c r="AS48" i="15"/>
  <c r="AR48" i="15"/>
  <c r="AQ48" i="15"/>
  <c r="AP48" i="15"/>
  <c r="AO48" i="15"/>
  <c r="AN48" i="15"/>
  <c r="AM48" i="15"/>
  <c r="AL48" i="15"/>
  <c r="AK48" i="15"/>
  <c r="AJ48" i="15"/>
  <c r="AI48" i="15"/>
  <c r="AH48" i="15"/>
  <c r="AG48" i="15"/>
  <c r="AF48" i="15"/>
  <c r="AE48" i="15"/>
  <c r="AD48" i="15"/>
  <c r="AC48" i="15"/>
  <c r="AB48" i="15"/>
  <c r="AA48" i="15"/>
  <c r="Z48" i="15"/>
  <c r="Y48" i="15"/>
  <c r="X48" i="15"/>
  <c r="W48" i="15"/>
  <c r="V48" i="15"/>
  <c r="U48" i="15"/>
  <c r="T48" i="15"/>
  <c r="S48" i="15"/>
  <c r="R48" i="15"/>
  <c r="Q48" i="15"/>
  <c r="P48" i="15"/>
  <c r="O48" i="15"/>
  <c r="N48" i="15"/>
  <c r="M48" i="15"/>
  <c r="L48" i="15"/>
  <c r="K48" i="15"/>
  <c r="J48" i="15"/>
  <c r="I48" i="15"/>
  <c r="H48" i="15"/>
  <c r="G48" i="15"/>
  <c r="B48" i="15"/>
  <c r="AA76" i="15" s="1"/>
  <c r="SQ47" i="15"/>
  <c r="SP47" i="15"/>
  <c r="SO47" i="15"/>
  <c r="SN47" i="15"/>
  <c r="SM47" i="15"/>
  <c r="SL47" i="15"/>
  <c r="SK47" i="15"/>
  <c r="SJ47" i="15"/>
  <c r="SI47" i="15"/>
  <c r="SH47" i="15"/>
  <c r="SG47" i="15"/>
  <c r="SF47" i="15"/>
  <c r="SE47" i="15"/>
  <c r="SD47" i="15"/>
  <c r="SC47" i="15"/>
  <c r="SB47" i="15"/>
  <c r="SA47" i="15"/>
  <c r="RZ47" i="15"/>
  <c r="RY47" i="15"/>
  <c r="RX47" i="15"/>
  <c r="RW47" i="15"/>
  <c r="RV47" i="15"/>
  <c r="RU47" i="15"/>
  <c r="RT47" i="15"/>
  <c r="RS47" i="15"/>
  <c r="RR47" i="15"/>
  <c r="RQ47" i="15"/>
  <c r="RP47" i="15"/>
  <c r="RO47" i="15"/>
  <c r="RN47" i="15"/>
  <c r="RM47" i="15"/>
  <c r="RL47" i="15"/>
  <c r="RK47" i="15"/>
  <c r="RJ47" i="15"/>
  <c r="RI47" i="15"/>
  <c r="RH47" i="15"/>
  <c r="RG47" i="15"/>
  <c r="RF47" i="15"/>
  <c r="RE47" i="15"/>
  <c r="RD47" i="15"/>
  <c r="RC47" i="15"/>
  <c r="RB47" i="15"/>
  <c r="RA47" i="15"/>
  <c r="QZ47" i="15"/>
  <c r="QY47" i="15"/>
  <c r="QX47" i="15"/>
  <c r="QW47" i="15"/>
  <c r="QV47" i="15"/>
  <c r="QU47" i="15"/>
  <c r="QT47" i="15"/>
  <c r="QS47" i="15"/>
  <c r="QR47" i="15"/>
  <c r="QQ47" i="15"/>
  <c r="QP47" i="15"/>
  <c r="QO47" i="15"/>
  <c r="QN47" i="15"/>
  <c r="QM47" i="15"/>
  <c r="QL47" i="15"/>
  <c r="QK47" i="15"/>
  <c r="QJ47" i="15"/>
  <c r="QI47" i="15"/>
  <c r="QH47" i="15"/>
  <c r="QG47" i="15"/>
  <c r="QF47" i="15"/>
  <c r="QE47" i="15"/>
  <c r="QD47" i="15"/>
  <c r="QC47" i="15"/>
  <c r="QB47" i="15"/>
  <c r="QA47" i="15"/>
  <c r="PZ47" i="15"/>
  <c r="PY47" i="15"/>
  <c r="PX47" i="15"/>
  <c r="PW47" i="15"/>
  <c r="PV47" i="15"/>
  <c r="PU47" i="15"/>
  <c r="PT47" i="15"/>
  <c r="PS47" i="15"/>
  <c r="PR47" i="15"/>
  <c r="PQ47" i="15"/>
  <c r="PP47" i="15"/>
  <c r="PO47" i="15"/>
  <c r="PN47" i="15"/>
  <c r="PM47" i="15"/>
  <c r="PL47" i="15"/>
  <c r="PK47" i="15"/>
  <c r="PJ47" i="15"/>
  <c r="PI47" i="15"/>
  <c r="PH47" i="15"/>
  <c r="PG47" i="15"/>
  <c r="PF47" i="15"/>
  <c r="PE47" i="15"/>
  <c r="PD47" i="15"/>
  <c r="PC47" i="15"/>
  <c r="PB47" i="15"/>
  <c r="PA47" i="15"/>
  <c r="OZ47" i="15"/>
  <c r="OY47" i="15"/>
  <c r="OX47" i="15"/>
  <c r="OW47" i="15"/>
  <c r="OV47" i="15"/>
  <c r="OU47" i="15"/>
  <c r="OT47" i="15"/>
  <c r="OS47" i="15"/>
  <c r="OR47" i="15"/>
  <c r="OQ47" i="15"/>
  <c r="OP47" i="15"/>
  <c r="OO47" i="15"/>
  <c r="ON47" i="15"/>
  <c r="OM47" i="15"/>
  <c r="OL47" i="15"/>
  <c r="OK47" i="15"/>
  <c r="OJ47" i="15"/>
  <c r="OI47" i="15"/>
  <c r="OH47" i="15"/>
  <c r="OG47" i="15"/>
  <c r="OF47" i="15"/>
  <c r="OE47" i="15"/>
  <c r="OD47" i="15"/>
  <c r="OC47" i="15"/>
  <c r="OB47" i="15"/>
  <c r="OA47" i="15"/>
  <c r="NZ47" i="15"/>
  <c r="NY47" i="15"/>
  <c r="NX47" i="15"/>
  <c r="NW47" i="15"/>
  <c r="NV47" i="15"/>
  <c r="NU47" i="15"/>
  <c r="NT47" i="15"/>
  <c r="NS47" i="15"/>
  <c r="NR47" i="15"/>
  <c r="NQ47" i="15"/>
  <c r="NP47" i="15"/>
  <c r="NO47" i="15"/>
  <c r="NN47" i="15"/>
  <c r="NM47" i="15"/>
  <c r="NL47" i="15"/>
  <c r="NK47" i="15"/>
  <c r="NJ47" i="15"/>
  <c r="NI47" i="15"/>
  <c r="NH47" i="15"/>
  <c r="NG47" i="15"/>
  <c r="NF47" i="15"/>
  <c r="NE47" i="15"/>
  <c r="ND47" i="15"/>
  <c r="NC47" i="15"/>
  <c r="NB47" i="15"/>
  <c r="NA47" i="15"/>
  <c r="MZ47" i="15"/>
  <c r="MY47" i="15"/>
  <c r="MX47" i="15"/>
  <c r="MW47" i="15"/>
  <c r="MV47" i="15"/>
  <c r="MU47" i="15"/>
  <c r="MT47" i="15"/>
  <c r="MS47" i="15"/>
  <c r="MR47" i="15"/>
  <c r="MQ47" i="15"/>
  <c r="MP47" i="15"/>
  <c r="MO47" i="15"/>
  <c r="MN47" i="15"/>
  <c r="MM47" i="15"/>
  <c r="ML47" i="15"/>
  <c r="MK47" i="15"/>
  <c r="MJ47" i="15"/>
  <c r="MI47" i="15"/>
  <c r="MH47" i="15"/>
  <c r="MG47" i="15"/>
  <c r="MF47" i="15"/>
  <c r="ME47" i="15"/>
  <c r="MD47" i="15"/>
  <c r="MC47" i="15"/>
  <c r="MB47" i="15"/>
  <c r="MA47" i="15"/>
  <c r="LZ47" i="15"/>
  <c r="LY47" i="15"/>
  <c r="LX47" i="15"/>
  <c r="LW47" i="15"/>
  <c r="LV47" i="15"/>
  <c r="LU47" i="15"/>
  <c r="LT47" i="15"/>
  <c r="LS47" i="15"/>
  <c r="LR47" i="15"/>
  <c r="LQ47" i="15"/>
  <c r="LP47" i="15"/>
  <c r="LO47" i="15"/>
  <c r="LN47" i="15"/>
  <c r="LM47" i="15"/>
  <c r="LL47" i="15"/>
  <c r="LK47" i="15"/>
  <c r="LJ47" i="15"/>
  <c r="LI47" i="15"/>
  <c r="LH47" i="15"/>
  <c r="LG47" i="15"/>
  <c r="LF47" i="15"/>
  <c r="LE47" i="15"/>
  <c r="LD47" i="15"/>
  <c r="LC47" i="15"/>
  <c r="LB47" i="15"/>
  <c r="LA47" i="15"/>
  <c r="KZ47" i="15"/>
  <c r="KY47" i="15"/>
  <c r="KX47" i="15"/>
  <c r="KW47" i="15"/>
  <c r="KV47" i="15"/>
  <c r="KU47" i="15"/>
  <c r="KT47" i="15"/>
  <c r="KS47" i="15"/>
  <c r="KR47" i="15"/>
  <c r="KQ47" i="15"/>
  <c r="KP47" i="15"/>
  <c r="KO47" i="15"/>
  <c r="KN47" i="15"/>
  <c r="KM47" i="15"/>
  <c r="KL47" i="15"/>
  <c r="KK47" i="15"/>
  <c r="KJ47" i="15"/>
  <c r="KI47" i="15"/>
  <c r="KH47" i="15"/>
  <c r="KG47" i="15"/>
  <c r="KF47" i="15"/>
  <c r="KE47" i="15"/>
  <c r="KD47" i="15"/>
  <c r="KC47" i="15"/>
  <c r="KB47" i="15"/>
  <c r="KA47" i="15"/>
  <c r="JZ47" i="15"/>
  <c r="JY47" i="15"/>
  <c r="JX47" i="15"/>
  <c r="JW47" i="15"/>
  <c r="JV47" i="15"/>
  <c r="JU47" i="15"/>
  <c r="JT47" i="15"/>
  <c r="JS47" i="15"/>
  <c r="JR47" i="15"/>
  <c r="JQ47" i="15"/>
  <c r="JP47" i="15"/>
  <c r="JO47" i="15"/>
  <c r="JN47" i="15"/>
  <c r="JM47" i="15"/>
  <c r="JL47" i="15"/>
  <c r="JK47" i="15"/>
  <c r="JJ47" i="15"/>
  <c r="JI47" i="15"/>
  <c r="JH47" i="15"/>
  <c r="JG47" i="15"/>
  <c r="JF47" i="15"/>
  <c r="JE47" i="15"/>
  <c r="JD47" i="15"/>
  <c r="JC47" i="15"/>
  <c r="JB47" i="15"/>
  <c r="JA47" i="15"/>
  <c r="IZ47" i="15"/>
  <c r="IY47" i="15"/>
  <c r="IX47" i="15"/>
  <c r="IW47" i="15"/>
  <c r="IV47" i="15"/>
  <c r="IU47" i="15"/>
  <c r="IT47" i="15"/>
  <c r="IS47" i="15"/>
  <c r="IR47" i="15"/>
  <c r="IQ47" i="15"/>
  <c r="IP47" i="15"/>
  <c r="IO47" i="15"/>
  <c r="IN47" i="15"/>
  <c r="IM47" i="15"/>
  <c r="IL47" i="15"/>
  <c r="IK47" i="15"/>
  <c r="IJ47" i="15"/>
  <c r="II47" i="15"/>
  <c r="IH47" i="15"/>
  <c r="IG47" i="15"/>
  <c r="IF47" i="15"/>
  <c r="IE47" i="15"/>
  <c r="ID47" i="15"/>
  <c r="IC47" i="15"/>
  <c r="IB47" i="15"/>
  <c r="IA47" i="15"/>
  <c r="HZ47" i="15"/>
  <c r="HY47" i="15"/>
  <c r="HX47" i="15"/>
  <c r="HW47" i="15"/>
  <c r="HV47" i="15"/>
  <c r="HU47" i="15"/>
  <c r="HT47" i="15"/>
  <c r="HS47" i="15"/>
  <c r="HR47" i="15"/>
  <c r="HQ47" i="15"/>
  <c r="HP47" i="15"/>
  <c r="HO47" i="15"/>
  <c r="HN47" i="15"/>
  <c r="HM47" i="15"/>
  <c r="HL47" i="15"/>
  <c r="HK47" i="15"/>
  <c r="HJ47" i="15"/>
  <c r="HI47" i="15"/>
  <c r="HH47" i="15"/>
  <c r="HG47" i="15"/>
  <c r="HF47" i="15"/>
  <c r="HE47" i="15"/>
  <c r="HD47" i="15"/>
  <c r="HC47" i="15"/>
  <c r="HB47" i="15"/>
  <c r="HA47" i="15"/>
  <c r="GZ47" i="15"/>
  <c r="GY47" i="15"/>
  <c r="GX47" i="15"/>
  <c r="GW47" i="15"/>
  <c r="GV47" i="15"/>
  <c r="GU47" i="15"/>
  <c r="GT47" i="15"/>
  <c r="GS47" i="15"/>
  <c r="GR47" i="15"/>
  <c r="GQ47" i="15"/>
  <c r="GP47" i="15"/>
  <c r="GO47" i="15"/>
  <c r="GN47" i="15"/>
  <c r="GM47" i="15"/>
  <c r="GL47" i="15"/>
  <c r="GK47" i="15"/>
  <c r="GJ47" i="15"/>
  <c r="GI47" i="15"/>
  <c r="GH47" i="15"/>
  <c r="GG47" i="15"/>
  <c r="GF47" i="15"/>
  <c r="GE47" i="15"/>
  <c r="GD47" i="15"/>
  <c r="GC47" i="15"/>
  <c r="GB47" i="15"/>
  <c r="GA47" i="15"/>
  <c r="FZ47" i="15"/>
  <c r="FY47" i="15"/>
  <c r="FX47" i="15"/>
  <c r="FW47" i="15"/>
  <c r="FV47" i="15"/>
  <c r="FU47" i="15"/>
  <c r="FT47" i="15"/>
  <c r="FS47" i="15"/>
  <c r="FR47" i="15"/>
  <c r="FQ47" i="15"/>
  <c r="FP47" i="15"/>
  <c r="FO47" i="15"/>
  <c r="FN47" i="15"/>
  <c r="FM47" i="15"/>
  <c r="FL47" i="15"/>
  <c r="FK47" i="15"/>
  <c r="FJ47" i="15"/>
  <c r="FI47" i="15"/>
  <c r="FH47" i="15"/>
  <c r="FG47" i="15"/>
  <c r="FF47" i="15"/>
  <c r="FE47" i="15"/>
  <c r="FD47" i="15"/>
  <c r="FC47" i="15"/>
  <c r="FB47" i="15"/>
  <c r="FA47" i="15"/>
  <c r="EZ47" i="15"/>
  <c r="EY47" i="15"/>
  <c r="EX47" i="15"/>
  <c r="EW47" i="15"/>
  <c r="EV47" i="15"/>
  <c r="EU47" i="15"/>
  <c r="ET47" i="15"/>
  <c r="ES47" i="15"/>
  <c r="ER47" i="15"/>
  <c r="EQ47" i="15"/>
  <c r="EP47" i="15"/>
  <c r="EO47" i="15"/>
  <c r="EN47" i="15"/>
  <c r="EM47" i="15"/>
  <c r="EL47" i="15"/>
  <c r="EK47" i="15"/>
  <c r="EJ47" i="15"/>
  <c r="EI47" i="15"/>
  <c r="EH47" i="15"/>
  <c r="EG47" i="15"/>
  <c r="EF47" i="15"/>
  <c r="EE47" i="15"/>
  <c r="ED47" i="15"/>
  <c r="EC47" i="15"/>
  <c r="EB47" i="15"/>
  <c r="EA47" i="15"/>
  <c r="DZ47" i="15"/>
  <c r="DY47" i="15"/>
  <c r="DX47" i="15"/>
  <c r="DW47" i="15"/>
  <c r="DV47" i="15"/>
  <c r="DU47" i="15"/>
  <c r="DT47" i="15"/>
  <c r="DS47" i="15"/>
  <c r="DR47" i="15"/>
  <c r="DQ47" i="15"/>
  <c r="DP47" i="15"/>
  <c r="DO47" i="15"/>
  <c r="DN47" i="15"/>
  <c r="DM47" i="15"/>
  <c r="DL47" i="15"/>
  <c r="DK47" i="15"/>
  <c r="DJ47" i="15"/>
  <c r="DI47" i="15"/>
  <c r="DH47" i="15"/>
  <c r="DG47" i="15"/>
  <c r="DF47" i="15"/>
  <c r="DE47" i="15"/>
  <c r="DD47" i="15"/>
  <c r="DC47" i="15"/>
  <c r="DB47" i="15"/>
  <c r="DA47" i="15"/>
  <c r="CZ47" i="15"/>
  <c r="CY47" i="15"/>
  <c r="CX47" i="15"/>
  <c r="CW47" i="15"/>
  <c r="CV47" i="15"/>
  <c r="CU47" i="15"/>
  <c r="CT47" i="15"/>
  <c r="CS47" i="15"/>
  <c r="CR47" i="15"/>
  <c r="CQ47" i="15"/>
  <c r="CP47" i="15"/>
  <c r="CO47" i="15"/>
  <c r="CN47" i="15"/>
  <c r="CM47" i="15"/>
  <c r="CL47" i="15"/>
  <c r="CK47" i="15"/>
  <c r="CJ47" i="15"/>
  <c r="CI47" i="15"/>
  <c r="CH47" i="15"/>
  <c r="CG47" i="15"/>
  <c r="CF47" i="15"/>
  <c r="CE47" i="15"/>
  <c r="CD47" i="15"/>
  <c r="CC47" i="15"/>
  <c r="CB47" i="15"/>
  <c r="CA47" i="15"/>
  <c r="BZ47" i="15"/>
  <c r="BY47" i="15"/>
  <c r="BX47" i="15"/>
  <c r="BW47" i="15"/>
  <c r="BV47" i="15"/>
  <c r="BU47" i="15"/>
  <c r="BT47" i="15"/>
  <c r="BS47" i="15"/>
  <c r="BR47" i="15"/>
  <c r="BQ47" i="15"/>
  <c r="BP47" i="15"/>
  <c r="BO47" i="15"/>
  <c r="BN47" i="15"/>
  <c r="BM47" i="15"/>
  <c r="BL47" i="15"/>
  <c r="BK47" i="15"/>
  <c r="BJ47" i="15"/>
  <c r="BI47" i="15"/>
  <c r="BH47" i="15"/>
  <c r="BG47" i="15"/>
  <c r="BF47" i="15"/>
  <c r="BE47" i="15"/>
  <c r="BD47" i="15"/>
  <c r="BC47" i="15"/>
  <c r="BB47" i="15"/>
  <c r="BA47" i="15"/>
  <c r="AZ47" i="15"/>
  <c r="AY47" i="15"/>
  <c r="AX47" i="15"/>
  <c r="AW47" i="15"/>
  <c r="AV47" i="15"/>
  <c r="AU47" i="15"/>
  <c r="AT47" i="15"/>
  <c r="AS47" i="15"/>
  <c r="AR47" i="15"/>
  <c r="AQ47" i="15"/>
  <c r="AP47" i="15"/>
  <c r="AO47" i="15"/>
  <c r="AN47" i="15"/>
  <c r="AM47" i="15"/>
  <c r="AL47" i="15"/>
  <c r="AK47" i="15"/>
  <c r="AJ47" i="15"/>
  <c r="AI47" i="15"/>
  <c r="AH47" i="15"/>
  <c r="AG47" i="15"/>
  <c r="AF47" i="15"/>
  <c r="AE47" i="15"/>
  <c r="AD47" i="15"/>
  <c r="AC47" i="15"/>
  <c r="AB47" i="15"/>
  <c r="AA47" i="15"/>
  <c r="Z47" i="15"/>
  <c r="Y47" i="15"/>
  <c r="X47" i="15"/>
  <c r="W47" i="15"/>
  <c r="V47" i="15"/>
  <c r="U47" i="15"/>
  <c r="T47" i="15"/>
  <c r="S47" i="15"/>
  <c r="R47" i="15"/>
  <c r="Q47" i="15"/>
  <c r="P47" i="15"/>
  <c r="O47" i="15"/>
  <c r="N47" i="15"/>
  <c r="M47" i="15"/>
  <c r="L47" i="15"/>
  <c r="K47" i="15"/>
  <c r="J47" i="15"/>
  <c r="I47" i="15"/>
  <c r="H47" i="15"/>
  <c r="G47" i="15"/>
  <c r="B47" i="15"/>
  <c r="AA75" i="15" s="1"/>
  <c r="SQ46" i="15"/>
  <c r="SP46" i="15"/>
  <c r="SO46" i="15"/>
  <c r="SN46" i="15"/>
  <c r="SM46" i="15"/>
  <c r="SL46" i="15"/>
  <c r="SK46" i="15"/>
  <c r="SJ46" i="15"/>
  <c r="SI46" i="15"/>
  <c r="SH46" i="15"/>
  <c r="SG46" i="15"/>
  <c r="SF46" i="15"/>
  <c r="SE46" i="15"/>
  <c r="SD46" i="15"/>
  <c r="SC46" i="15"/>
  <c r="SB46" i="15"/>
  <c r="SA46" i="15"/>
  <c r="RZ46" i="15"/>
  <c r="RY46" i="15"/>
  <c r="RX46" i="15"/>
  <c r="RW46" i="15"/>
  <c r="RV46" i="15"/>
  <c r="RU46" i="15"/>
  <c r="RT46" i="15"/>
  <c r="RS46" i="15"/>
  <c r="RR46" i="15"/>
  <c r="RQ46" i="15"/>
  <c r="RP46" i="15"/>
  <c r="RO46" i="15"/>
  <c r="RN46" i="15"/>
  <c r="RM46" i="15"/>
  <c r="RL46" i="15"/>
  <c r="RK46" i="15"/>
  <c r="RJ46" i="15"/>
  <c r="RI46" i="15"/>
  <c r="RH46" i="15"/>
  <c r="RG46" i="15"/>
  <c r="RF46" i="15"/>
  <c r="RE46" i="15"/>
  <c r="RD46" i="15"/>
  <c r="RC46" i="15"/>
  <c r="RB46" i="15"/>
  <c r="RA46" i="15"/>
  <c r="QZ46" i="15"/>
  <c r="QY46" i="15"/>
  <c r="QX46" i="15"/>
  <c r="QW46" i="15"/>
  <c r="QV46" i="15"/>
  <c r="QU46" i="15"/>
  <c r="QT46" i="15"/>
  <c r="QS46" i="15"/>
  <c r="QR46" i="15"/>
  <c r="QQ46" i="15"/>
  <c r="QP46" i="15"/>
  <c r="QO46" i="15"/>
  <c r="QN46" i="15"/>
  <c r="QM46" i="15"/>
  <c r="QL46" i="15"/>
  <c r="QK46" i="15"/>
  <c r="QJ46" i="15"/>
  <c r="QI46" i="15"/>
  <c r="QH46" i="15"/>
  <c r="QG46" i="15"/>
  <c r="QF46" i="15"/>
  <c r="QE46" i="15"/>
  <c r="QD46" i="15"/>
  <c r="QC46" i="15"/>
  <c r="QB46" i="15"/>
  <c r="QA46" i="15"/>
  <c r="PZ46" i="15"/>
  <c r="PY46" i="15"/>
  <c r="PX46" i="15"/>
  <c r="PW46" i="15"/>
  <c r="PV46" i="15"/>
  <c r="PU46" i="15"/>
  <c r="PT46" i="15"/>
  <c r="PS46" i="15"/>
  <c r="PR46" i="15"/>
  <c r="PQ46" i="15"/>
  <c r="PP46" i="15"/>
  <c r="PO46" i="15"/>
  <c r="PN46" i="15"/>
  <c r="PM46" i="15"/>
  <c r="PL46" i="15"/>
  <c r="PK46" i="15"/>
  <c r="PJ46" i="15"/>
  <c r="PI46" i="15"/>
  <c r="PH46" i="15"/>
  <c r="PG46" i="15"/>
  <c r="PF46" i="15"/>
  <c r="PE46" i="15"/>
  <c r="PD46" i="15"/>
  <c r="PC46" i="15"/>
  <c r="PB46" i="15"/>
  <c r="PA46" i="15"/>
  <c r="OZ46" i="15"/>
  <c r="OY46" i="15"/>
  <c r="OX46" i="15"/>
  <c r="OW46" i="15"/>
  <c r="OV46" i="15"/>
  <c r="OU46" i="15"/>
  <c r="OT46" i="15"/>
  <c r="OS46" i="15"/>
  <c r="OR46" i="15"/>
  <c r="OQ46" i="15"/>
  <c r="OP46" i="15"/>
  <c r="OO46" i="15"/>
  <c r="ON46" i="15"/>
  <c r="OM46" i="15"/>
  <c r="OL46" i="15"/>
  <c r="OK46" i="15"/>
  <c r="OJ46" i="15"/>
  <c r="OI46" i="15"/>
  <c r="OH46" i="15"/>
  <c r="OG46" i="15"/>
  <c r="OF46" i="15"/>
  <c r="OE46" i="15"/>
  <c r="OD46" i="15"/>
  <c r="OC46" i="15"/>
  <c r="OB46" i="15"/>
  <c r="OA46" i="15"/>
  <c r="NZ46" i="15"/>
  <c r="NY46" i="15"/>
  <c r="NX46" i="15"/>
  <c r="NW46" i="15"/>
  <c r="NV46" i="15"/>
  <c r="NU46" i="15"/>
  <c r="NT46" i="15"/>
  <c r="NS46" i="15"/>
  <c r="NR46" i="15"/>
  <c r="NQ46" i="15"/>
  <c r="NP46" i="15"/>
  <c r="NO46" i="15"/>
  <c r="NN46" i="15"/>
  <c r="NM46" i="15"/>
  <c r="NL46" i="15"/>
  <c r="NK46" i="15"/>
  <c r="NJ46" i="15"/>
  <c r="NI46" i="15"/>
  <c r="NH46" i="15"/>
  <c r="NG46" i="15"/>
  <c r="NF46" i="15"/>
  <c r="NE46" i="15"/>
  <c r="ND46" i="15"/>
  <c r="NC46" i="15"/>
  <c r="NB46" i="15"/>
  <c r="NA46" i="15"/>
  <c r="MZ46" i="15"/>
  <c r="MY46" i="15"/>
  <c r="MX46" i="15"/>
  <c r="MW46" i="15"/>
  <c r="MV46" i="15"/>
  <c r="MU46" i="15"/>
  <c r="MT46" i="15"/>
  <c r="MS46" i="15"/>
  <c r="MR46" i="15"/>
  <c r="MQ46" i="15"/>
  <c r="MP46" i="15"/>
  <c r="MO46" i="15"/>
  <c r="MN46" i="15"/>
  <c r="MM46" i="15"/>
  <c r="ML46" i="15"/>
  <c r="MK46" i="15"/>
  <c r="MJ46" i="15"/>
  <c r="MI46" i="15"/>
  <c r="MH46" i="15"/>
  <c r="MG46" i="15"/>
  <c r="MF46" i="15"/>
  <c r="ME46" i="15"/>
  <c r="MD46" i="15"/>
  <c r="MC46" i="15"/>
  <c r="MB46" i="15"/>
  <c r="MA46" i="15"/>
  <c r="LZ46" i="15"/>
  <c r="LY46" i="15"/>
  <c r="LX46" i="15"/>
  <c r="LW46" i="15"/>
  <c r="LV46" i="15"/>
  <c r="LU46" i="15"/>
  <c r="LT46" i="15"/>
  <c r="LS46" i="15"/>
  <c r="LR46" i="15"/>
  <c r="LQ46" i="15"/>
  <c r="LP46" i="15"/>
  <c r="LO46" i="15"/>
  <c r="LN46" i="15"/>
  <c r="LM46" i="15"/>
  <c r="LL46" i="15"/>
  <c r="LK46" i="15"/>
  <c r="LJ46" i="15"/>
  <c r="LI46" i="15"/>
  <c r="LH46" i="15"/>
  <c r="LG46" i="15"/>
  <c r="LF46" i="15"/>
  <c r="LE46" i="15"/>
  <c r="LD46" i="15"/>
  <c r="LC46" i="15"/>
  <c r="LB46" i="15"/>
  <c r="LA46" i="15"/>
  <c r="KZ46" i="15"/>
  <c r="KY46" i="15"/>
  <c r="KX46" i="15"/>
  <c r="KW46" i="15"/>
  <c r="KV46" i="15"/>
  <c r="KU46" i="15"/>
  <c r="KT46" i="15"/>
  <c r="KS46" i="15"/>
  <c r="KR46" i="15"/>
  <c r="KQ46" i="15"/>
  <c r="KP46" i="15"/>
  <c r="KO46" i="15"/>
  <c r="KN46" i="15"/>
  <c r="KM46" i="15"/>
  <c r="KL46" i="15"/>
  <c r="KK46" i="15"/>
  <c r="KJ46" i="15"/>
  <c r="KI46" i="15"/>
  <c r="KH46" i="15"/>
  <c r="KG46" i="15"/>
  <c r="KF46" i="15"/>
  <c r="KE46" i="15"/>
  <c r="KD46" i="15"/>
  <c r="KC46" i="15"/>
  <c r="KB46" i="15"/>
  <c r="KA46" i="15"/>
  <c r="JZ46" i="15"/>
  <c r="JY46" i="15"/>
  <c r="JX46" i="15"/>
  <c r="JW46" i="15"/>
  <c r="JV46" i="15"/>
  <c r="JU46" i="15"/>
  <c r="JT46" i="15"/>
  <c r="JS46" i="15"/>
  <c r="JR46" i="15"/>
  <c r="JQ46" i="15"/>
  <c r="JP46" i="15"/>
  <c r="JO46" i="15"/>
  <c r="JN46" i="15"/>
  <c r="JM46" i="15"/>
  <c r="JL46" i="15"/>
  <c r="JK46" i="15"/>
  <c r="JJ46" i="15"/>
  <c r="JI46" i="15"/>
  <c r="JH46" i="15"/>
  <c r="JG46" i="15"/>
  <c r="JF46" i="15"/>
  <c r="JE46" i="15"/>
  <c r="JD46" i="15"/>
  <c r="JC46" i="15"/>
  <c r="JB46" i="15"/>
  <c r="JA46" i="15"/>
  <c r="IZ46" i="15"/>
  <c r="IY46" i="15"/>
  <c r="IX46" i="15"/>
  <c r="IW46" i="15"/>
  <c r="IV46" i="15"/>
  <c r="IU46" i="15"/>
  <c r="IT46" i="15"/>
  <c r="IS46" i="15"/>
  <c r="IR46" i="15"/>
  <c r="IQ46" i="15"/>
  <c r="IP46" i="15"/>
  <c r="IO46" i="15"/>
  <c r="IN46" i="15"/>
  <c r="IM46" i="15"/>
  <c r="IL46" i="15"/>
  <c r="IK46" i="15"/>
  <c r="IJ46" i="15"/>
  <c r="II46" i="15"/>
  <c r="IH46" i="15"/>
  <c r="IG46" i="15"/>
  <c r="IF46" i="15"/>
  <c r="IE46" i="15"/>
  <c r="ID46" i="15"/>
  <c r="IC46" i="15"/>
  <c r="IB46" i="15"/>
  <c r="IA46" i="15"/>
  <c r="HZ46" i="15"/>
  <c r="HY46" i="15"/>
  <c r="HX46" i="15"/>
  <c r="HW46" i="15"/>
  <c r="HV46" i="15"/>
  <c r="HU46" i="15"/>
  <c r="HT46" i="15"/>
  <c r="HS46" i="15"/>
  <c r="HR46" i="15"/>
  <c r="HQ46" i="15"/>
  <c r="HP46" i="15"/>
  <c r="HO46" i="15"/>
  <c r="HN46" i="15"/>
  <c r="HM46" i="15"/>
  <c r="HL46" i="15"/>
  <c r="HK46" i="15"/>
  <c r="HJ46" i="15"/>
  <c r="HI46" i="15"/>
  <c r="HH46" i="15"/>
  <c r="HG46" i="15"/>
  <c r="HF46" i="15"/>
  <c r="HE46" i="15"/>
  <c r="HD46" i="15"/>
  <c r="HC46" i="15"/>
  <c r="HB46" i="15"/>
  <c r="HA46" i="15"/>
  <c r="GZ46" i="15"/>
  <c r="GY46" i="15"/>
  <c r="GX46" i="15"/>
  <c r="GW46" i="15"/>
  <c r="GV46" i="15"/>
  <c r="GU46" i="15"/>
  <c r="GT46" i="15"/>
  <c r="GS46" i="15"/>
  <c r="GR46" i="15"/>
  <c r="GQ46" i="15"/>
  <c r="GP46" i="15"/>
  <c r="GO46" i="15"/>
  <c r="GN46" i="15"/>
  <c r="GM46" i="15"/>
  <c r="GL46" i="15"/>
  <c r="GK46" i="15"/>
  <c r="GJ46" i="15"/>
  <c r="GI46" i="15"/>
  <c r="GH46" i="15"/>
  <c r="GG46" i="15"/>
  <c r="GF46" i="15"/>
  <c r="GE46" i="15"/>
  <c r="GD46" i="15"/>
  <c r="GC46" i="15"/>
  <c r="GB46" i="15"/>
  <c r="GA46" i="15"/>
  <c r="FZ46" i="15"/>
  <c r="FY46" i="15"/>
  <c r="FX46" i="15"/>
  <c r="FW46" i="15"/>
  <c r="FV46" i="15"/>
  <c r="FU46" i="15"/>
  <c r="FT46" i="15"/>
  <c r="FS46" i="15"/>
  <c r="FR46" i="15"/>
  <c r="FQ46" i="15"/>
  <c r="FP46" i="15"/>
  <c r="FO46" i="15"/>
  <c r="FN46" i="15"/>
  <c r="FM46" i="15"/>
  <c r="FL46" i="15"/>
  <c r="FK46" i="15"/>
  <c r="FJ46" i="15"/>
  <c r="FI46" i="15"/>
  <c r="FH46" i="15"/>
  <c r="FG46" i="15"/>
  <c r="FF46" i="15"/>
  <c r="FE46" i="15"/>
  <c r="FD46" i="15"/>
  <c r="FC46" i="15"/>
  <c r="FB46" i="15"/>
  <c r="FA46" i="15"/>
  <c r="EZ46" i="15"/>
  <c r="EY46" i="15"/>
  <c r="EX46" i="15"/>
  <c r="EW46" i="15"/>
  <c r="EV46" i="15"/>
  <c r="EU46" i="15"/>
  <c r="ET46" i="15"/>
  <c r="ES46" i="15"/>
  <c r="ER46" i="15"/>
  <c r="EQ46" i="15"/>
  <c r="EP46" i="15"/>
  <c r="EO46" i="15"/>
  <c r="EN46" i="15"/>
  <c r="EM46" i="15"/>
  <c r="EL46" i="15"/>
  <c r="EK46" i="15"/>
  <c r="EJ46" i="15"/>
  <c r="EI46" i="15"/>
  <c r="EH46" i="15"/>
  <c r="EG46" i="15"/>
  <c r="EF46" i="15"/>
  <c r="EE46" i="15"/>
  <c r="ED46" i="15"/>
  <c r="EC46" i="15"/>
  <c r="EB46" i="15"/>
  <c r="EA46" i="15"/>
  <c r="DZ46" i="15"/>
  <c r="DY46" i="15"/>
  <c r="DX46" i="15"/>
  <c r="DW46" i="15"/>
  <c r="DV46" i="15"/>
  <c r="DU46" i="15"/>
  <c r="DT46" i="15"/>
  <c r="DS46" i="15"/>
  <c r="DR46" i="15"/>
  <c r="DQ46" i="15"/>
  <c r="DP46" i="15"/>
  <c r="DO46" i="15"/>
  <c r="DN46" i="15"/>
  <c r="DM46" i="15"/>
  <c r="DL46" i="15"/>
  <c r="DK46" i="15"/>
  <c r="DJ46" i="15"/>
  <c r="DI46" i="15"/>
  <c r="DH46" i="15"/>
  <c r="DG46" i="15"/>
  <c r="DF46" i="15"/>
  <c r="DE46" i="15"/>
  <c r="DD46" i="15"/>
  <c r="DC46" i="15"/>
  <c r="DB46" i="15"/>
  <c r="DA46" i="15"/>
  <c r="CZ46" i="15"/>
  <c r="CY46" i="15"/>
  <c r="CX46" i="15"/>
  <c r="CW46" i="15"/>
  <c r="CV46" i="15"/>
  <c r="CU46" i="15"/>
  <c r="CT46" i="15"/>
  <c r="CS46" i="15"/>
  <c r="CR46" i="15"/>
  <c r="CQ46" i="15"/>
  <c r="CP46" i="15"/>
  <c r="CO46" i="15"/>
  <c r="CN46" i="15"/>
  <c r="CM46" i="15"/>
  <c r="CL46" i="15"/>
  <c r="CK46" i="15"/>
  <c r="CJ46" i="15"/>
  <c r="CI46" i="15"/>
  <c r="CH46" i="15"/>
  <c r="CG46" i="15"/>
  <c r="CF46" i="15"/>
  <c r="CE46" i="15"/>
  <c r="CD46" i="15"/>
  <c r="CC46" i="15"/>
  <c r="CB46" i="15"/>
  <c r="CA46" i="15"/>
  <c r="BZ46" i="15"/>
  <c r="BY46" i="15"/>
  <c r="BX46" i="15"/>
  <c r="BW46" i="15"/>
  <c r="BV46" i="15"/>
  <c r="BU46" i="15"/>
  <c r="BT46" i="15"/>
  <c r="BS46" i="15"/>
  <c r="BR46" i="15"/>
  <c r="BQ46" i="15"/>
  <c r="BP46" i="15"/>
  <c r="BO46" i="15"/>
  <c r="BN46" i="15"/>
  <c r="BM46" i="15"/>
  <c r="BL46" i="15"/>
  <c r="BK46" i="15"/>
  <c r="BJ46" i="15"/>
  <c r="BI46" i="15"/>
  <c r="BH46" i="15"/>
  <c r="BG46" i="15"/>
  <c r="BF46" i="15"/>
  <c r="BE46" i="15"/>
  <c r="BD46" i="15"/>
  <c r="BC46" i="15"/>
  <c r="BB46" i="15"/>
  <c r="BA46" i="15"/>
  <c r="AZ46" i="15"/>
  <c r="AY46" i="15"/>
  <c r="AX46" i="15"/>
  <c r="AW46" i="15"/>
  <c r="AV46" i="15"/>
  <c r="AU46" i="15"/>
  <c r="AT46" i="15"/>
  <c r="AS46" i="15"/>
  <c r="AR46" i="15"/>
  <c r="AQ46" i="15"/>
  <c r="AP46" i="15"/>
  <c r="AO46" i="15"/>
  <c r="AN46" i="15"/>
  <c r="AM46" i="15"/>
  <c r="AL46" i="15"/>
  <c r="AK46" i="15"/>
  <c r="AJ46" i="15"/>
  <c r="AI46" i="15"/>
  <c r="AH46" i="15"/>
  <c r="AG46" i="15"/>
  <c r="AF46" i="15"/>
  <c r="AE46" i="15"/>
  <c r="AD46" i="15"/>
  <c r="AC46" i="15"/>
  <c r="AB46" i="15"/>
  <c r="AA46" i="15"/>
  <c r="Z46" i="15"/>
  <c r="Y46" i="15"/>
  <c r="X46" i="15"/>
  <c r="W46" i="15"/>
  <c r="V46" i="15"/>
  <c r="U46" i="15"/>
  <c r="T46" i="15"/>
  <c r="S46" i="15"/>
  <c r="R46" i="15"/>
  <c r="Q46" i="15"/>
  <c r="P46" i="15"/>
  <c r="O46" i="15"/>
  <c r="N46" i="15"/>
  <c r="M46" i="15"/>
  <c r="L46" i="15"/>
  <c r="K46" i="15"/>
  <c r="J46" i="15"/>
  <c r="I46" i="15"/>
  <c r="H46" i="15"/>
  <c r="G46" i="15"/>
  <c r="B46" i="15"/>
  <c r="AA74" i="15" s="1"/>
  <c r="SQ45" i="15"/>
  <c r="SP45" i="15"/>
  <c r="SO45" i="15"/>
  <c r="SN45" i="15"/>
  <c r="SM45" i="15"/>
  <c r="SL45" i="15"/>
  <c r="SK45" i="15"/>
  <c r="SJ45" i="15"/>
  <c r="SI45" i="15"/>
  <c r="SH45" i="15"/>
  <c r="SG45" i="15"/>
  <c r="SF45" i="15"/>
  <c r="SE45" i="15"/>
  <c r="SD45" i="15"/>
  <c r="SC45" i="15"/>
  <c r="SB45" i="15"/>
  <c r="SA45" i="15"/>
  <c r="RZ45" i="15"/>
  <c r="RY45" i="15"/>
  <c r="RX45" i="15"/>
  <c r="RW45" i="15"/>
  <c r="RV45" i="15"/>
  <c r="RU45" i="15"/>
  <c r="RT45" i="15"/>
  <c r="RS45" i="15"/>
  <c r="RR45" i="15"/>
  <c r="RQ45" i="15"/>
  <c r="RP45" i="15"/>
  <c r="RO45" i="15"/>
  <c r="RN45" i="15"/>
  <c r="RM45" i="15"/>
  <c r="RL45" i="15"/>
  <c r="RK45" i="15"/>
  <c r="RJ45" i="15"/>
  <c r="RI45" i="15"/>
  <c r="RH45" i="15"/>
  <c r="RG45" i="15"/>
  <c r="RF45" i="15"/>
  <c r="RE45" i="15"/>
  <c r="RD45" i="15"/>
  <c r="RC45" i="15"/>
  <c r="RB45" i="15"/>
  <c r="RA45" i="15"/>
  <c r="QZ45" i="15"/>
  <c r="QY45" i="15"/>
  <c r="QX45" i="15"/>
  <c r="QW45" i="15"/>
  <c r="QV45" i="15"/>
  <c r="QU45" i="15"/>
  <c r="QT45" i="15"/>
  <c r="QS45" i="15"/>
  <c r="QR45" i="15"/>
  <c r="QQ45" i="15"/>
  <c r="QP45" i="15"/>
  <c r="QO45" i="15"/>
  <c r="QN45" i="15"/>
  <c r="QM45" i="15"/>
  <c r="QL45" i="15"/>
  <c r="QK45" i="15"/>
  <c r="QJ45" i="15"/>
  <c r="QI45" i="15"/>
  <c r="QH45" i="15"/>
  <c r="QG45" i="15"/>
  <c r="QF45" i="15"/>
  <c r="QE45" i="15"/>
  <c r="QD45" i="15"/>
  <c r="QC45" i="15"/>
  <c r="QB45" i="15"/>
  <c r="QA45" i="15"/>
  <c r="PZ45" i="15"/>
  <c r="PY45" i="15"/>
  <c r="PX45" i="15"/>
  <c r="PW45" i="15"/>
  <c r="PV45" i="15"/>
  <c r="PU45" i="15"/>
  <c r="PT45" i="15"/>
  <c r="PS45" i="15"/>
  <c r="PR45" i="15"/>
  <c r="PQ45" i="15"/>
  <c r="PP45" i="15"/>
  <c r="PO45" i="15"/>
  <c r="PN45" i="15"/>
  <c r="PM45" i="15"/>
  <c r="PL45" i="15"/>
  <c r="PK45" i="15"/>
  <c r="PJ45" i="15"/>
  <c r="PI45" i="15"/>
  <c r="PH45" i="15"/>
  <c r="PG45" i="15"/>
  <c r="PF45" i="15"/>
  <c r="PE45" i="15"/>
  <c r="PD45" i="15"/>
  <c r="PC45" i="15"/>
  <c r="PB45" i="15"/>
  <c r="PA45" i="15"/>
  <c r="OZ45" i="15"/>
  <c r="OY45" i="15"/>
  <c r="OX45" i="15"/>
  <c r="OW45" i="15"/>
  <c r="OV45" i="15"/>
  <c r="OU45" i="15"/>
  <c r="OT45" i="15"/>
  <c r="OS45" i="15"/>
  <c r="OR45" i="15"/>
  <c r="OQ45" i="15"/>
  <c r="OP45" i="15"/>
  <c r="OO45" i="15"/>
  <c r="ON45" i="15"/>
  <c r="OM45" i="15"/>
  <c r="OL45" i="15"/>
  <c r="OK45" i="15"/>
  <c r="OJ45" i="15"/>
  <c r="OI45" i="15"/>
  <c r="OH45" i="15"/>
  <c r="OG45" i="15"/>
  <c r="OF45" i="15"/>
  <c r="OE45" i="15"/>
  <c r="OD45" i="15"/>
  <c r="OC45" i="15"/>
  <c r="OB45" i="15"/>
  <c r="OA45" i="15"/>
  <c r="NZ45" i="15"/>
  <c r="NY45" i="15"/>
  <c r="NX45" i="15"/>
  <c r="NW45" i="15"/>
  <c r="NV45" i="15"/>
  <c r="NU45" i="15"/>
  <c r="NT45" i="15"/>
  <c r="NS45" i="15"/>
  <c r="NR45" i="15"/>
  <c r="NQ45" i="15"/>
  <c r="NP45" i="15"/>
  <c r="NO45" i="15"/>
  <c r="NN45" i="15"/>
  <c r="NM45" i="15"/>
  <c r="NL45" i="15"/>
  <c r="NK45" i="15"/>
  <c r="NJ45" i="15"/>
  <c r="NI45" i="15"/>
  <c r="NH45" i="15"/>
  <c r="NG45" i="15"/>
  <c r="NF45" i="15"/>
  <c r="NE45" i="15"/>
  <c r="ND45" i="15"/>
  <c r="NC45" i="15"/>
  <c r="NB45" i="15"/>
  <c r="NA45" i="15"/>
  <c r="MZ45" i="15"/>
  <c r="MY45" i="15"/>
  <c r="MX45" i="15"/>
  <c r="MW45" i="15"/>
  <c r="MV45" i="15"/>
  <c r="MU45" i="15"/>
  <c r="MT45" i="15"/>
  <c r="MS45" i="15"/>
  <c r="MR45" i="15"/>
  <c r="MQ45" i="15"/>
  <c r="MP45" i="15"/>
  <c r="MO45" i="15"/>
  <c r="MN45" i="15"/>
  <c r="MM45" i="15"/>
  <c r="ML45" i="15"/>
  <c r="MK45" i="15"/>
  <c r="MJ45" i="15"/>
  <c r="MI45" i="15"/>
  <c r="MH45" i="15"/>
  <c r="MG45" i="15"/>
  <c r="MF45" i="15"/>
  <c r="ME45" i="15"/>
  <c r="MD45" i="15"/>
  <c r="MC45" i="15"/>
  <c r="MB45" i="15"/>
  <c r="MA45" i="15"/>
  <c r="LZ45" i="15"/>
  <c r="LY45" i="15"/>
  <c r="LX45" i="15"/>
  <c r="LW45" i="15"/>
  <c r="LV45" i="15"/>
  <c r="LU45" i="15"/>
  <c r="LT45" i="15"/>
  <c r="LS45" i="15"/>
  <c r="LR45" i="15"/>
  <c r="LQ45" i="15"/>
  <c r="LP45" i="15"/>
  <c r="LO45" i="15"/>
  <c r="LN45" i="15"/>
  <c r="LM45" i="15"/>
  <c r="LL45" i="15"/>
  <c r="LK45" i="15"/>
  <c r="LJ45" i="15"/>
  <c r="LI45" i="15"/>
  <c r="LH45" i="15"/>
  <c r="LG45" i="15"/>
  <c r="LF45" i="15"/>
  <c r="LE45" i="15"/>
  <c r="LD45" i="15"/>
  <c r="LC45" i="15"/>
  <c r="LB45" i="15"/>
  <c r="LA45" i="15"/>
  <c r="KZ45" i="15"/>
  <c r="KY45" i="15"/>
  <c r="KX45" i="15"/>
  <c r="KW45" i="15"/>
  <c r="KV45" i="15"/>
  <c r="KU45" i="15"/>
  <c r="KT45" i="15"/>
  <c r="KS45" i="15"/>
  <c r="KR45" i="15"/>
  <c r="KQ45" i="15"/>
  <c r="KP45" i="15"/>
  <c r="KO45" i="15"/>
  <c r="KN45" i="15"/>
  <c r="KM45" i="15"/>
  <c r="KL45" i="15"/>
  <c r="KK45" i="15"/>
  <c r="KJ45" i="15"/>
  <c r="KI45" i="15"/>
  <c r="KH45" i="15"/>
  <c r="KG45" i="15"/>
  <c r="KF45" i="15"/>
  <c r="KE45" i="15"/>
  <c r="KD45" i="15"/>
  <c r="KC45" i="15"/>
  <c r="KB45" i="15"/>
  <c r="KA45" i="15"/>
  <c r="JZ45" i="15"/>
  <c r="JY45" i="15"/>
  <c r="JX45" i="15"/>
  <c r="JW45" i="15"/>
  <c r="JV45" i="15"/>
  <c r="JU45" i="15"/>
  <c r="JT45" i="15"/>
  <c r="JS45" i="15"/>
  <c r="JR45" i="15"/>
  <c r="JQ45" i="15"/>
  <c r="JP45" i="15"/>
  <c r="JO45" i="15"/>
  <c r="JN45" i="15"/>
  <c r="JM45" i="15"/>
  <c r="JL45" i="15"/>
  <c r="JK45" i="15"/>
  <c r="JJ45" i="15"/>
  <c r="JI45" i="15"/>
  <c r="JH45" i="15"/>
  <c r="JG45" i="15"/>
  <c r="JF45" i="15"/>
  <c r="JE45" i="15"/>
  <c r="JD45" i="15"/>
  <c r="JC45" i="15"/>
  <c r="JB45" i="15"/>
  <c r="JA45" i="15"/>
  <c r="IZ45" i="15"/>
  <c r="IY45" i="15"/>
  <c r="IX45" i="15"/>
  <c r="IW45" i="15"/>
  <c r="IV45" i="15"/>
  <c r="IU45" i="15"/>
  <c r="IT45" i="15"/>
  <c r="IS45" i="15"/>
  <c r="IR45" i="15"/>
  <c r="IQ45" i="15"/>
  <c r="IP45" i="15"/>
  <c r="IO45" i="15"/>
  <c r="IN45" i="15"/>
  <c r="IM45" i="15"/>
  <c r="IL45" i="15"/>
  <c r="IK45" i="15"/>
  <c r="IJ45" i="15"/>
  <c r="II45" i="15"/>
  <c r="IH45" i="15"/>
  <c r="IG45" i="15"/>
  <c r="IF45" i="15"/>
  <c r="IE45" i="15"/>
  <c r="ID45" i="15"/>
  <c r="IC45" i="15"/>
  <c r="IB45" i="15"/>
  <c r="IA45" i="15"/>
  <c r="HZ45" i="15"/>
  <c r="HY45" i="15"/>
  <c r="HX45" i="15"/>
  <c r="HW45" i="15"/>
  <c r="HV45" i="15"/>
  <c r="HU45" i="15"/>
  <c r="HT45" i="15"/>
  <c r="HS45" i="15"/>
  <c r="HR45" i="15"/>
  <c r="HQ45" i="15"/>
  <c r="HP45" i="15"/>
  <c r="HO45" i="15"/>
  <c r="HN45" i="15"/>
  <c r="HM45" i="15"/>
  <c r="HL45" i="15"/>
  <c r="HK45" i="15"/>
  <c r="HJ45" i="15"/>
  <c r="HI45" i="15"/>
  <c r="HH45" i="15"/>
  <c r="HG45" i="15"/>
  <c r="HF45" i="15"/>
  <c r="HE45" i="15"/>
  <c r="HD45" i="15"/>
  <c r="HC45" i="15"/>
  <c r="HB45" i="15"/>
  <c r="HA45" i="15"/>
  <c r="GZ45" i="15"/>
  <c r="GY45" i="15"/>
  <c r="GX45" i="15"/>
  <c r="GW45" i="15"/>
  <c r="GV45" i="15"/>
  <c r="GU45" i="15"/>
  <c r="GT45" i="15"/>
  <c r="GS45" i="15"/>
  <c r="GR45" i="15"/>
  <c r="GQ45" i="15"/>
  <c r="GP45" i="15"/>
  <c r="GO45" i="15"/>
  <c r="GN45" i="15"/>
  <c r="GM45" i="15"/>
  <c r="GL45" i="15"/>
  <c r="GK45" i="15"/>
  <c r="GJ45" i="15"/>
  <c r="GI45" i="15"/>
  <c r="GH45" i="15"/>
  <c r="GG45" i="15"/>
  <c r="GF45" i="15"/>
  <c r="GE45" i="15"/>
  <c r="GD45" i="15"/>
  <c r="GC45" i="15"/>
  <c r="GB45" i="15"/>
  <c r="GA45" i="15"/>
  <c r="FZ45" i="15"/>
  <c r="FY45" i="15"/>
  <c r="FX45" i="15"/>
  <c r="FW45" i="15"/>
  <c r="FV45" i="15"/>
  <c r="FU45" i="15"/>
  <c r="FT45" i="15"/>
  <c r="FS45" i="15"/>
  <c r="FR45" i="15"/>
  <c r="FQ45" i="15"/>
  <c r="FP45" i="15"/>
  <c r="FO45" i="15"/>
  <c r="FN45" i="15"/>
  <c r="FM45" i="15"/>
  <c r="FL45" i="15"/>
  <c r="FK45" i="15"/>
  <c r="FJ45" i="15"/>
  <c r="FI45" i="15"/>
  <c r="FH45" i="15"/>
  <c r="FG45" i="15"/>
  <c r="FF45" i="15"/>
  <c r="FE45" i="15"/>
  <c r="FD45" i="15"/>
  <c r="FC45" i="15"/>
  <c r="FB45" i="15"/>
  <c r="FA45" i="15"/>
  <c r="EZ45" i="15"/>
  <c r="EY45" i="15"/>
  <c r="EX45" i="15"/>
  <c r="EW45" i="15"/>
  <c r="EV45" i="15"/>
  <c r="EU45" i="15"/>
  <c r="ET45" i="15"/>
  <c r="ES45" i="15"/>
  <c r="ER45" i="15"/>
  <c r="EQ45" i="15"/>
  <c r="EP45" i="15"/>
  <c r="EO45" i="15"/>
  <c r="EN45" i="15"/>
  <c r="EM45" i="15"/>
  <c r="EL45" i="15"/>
  <c r="EK45" i="15"/>
  <c r="EJ45" i="15"/>
  <c r="EI45" i="15"/>
  <c r="EH45" i="15"/>
  <c r="EG45" i="15"/>
  <c r="EF45" i="15"/>
  <c r="EE45" i="15"/>
  <c r="ED45" i="15"/>
  <c r="EC45" i="15"/>
  <c r="EB45" i="15"/>
  <c r="EA45" i="15"/>
  <c r="DZ45" i="15"/>
  <c r="DY45" i="15"/>
  <c r="DX45" i="15"/>
  <c r="DW45" i="15"/>
  <c r="DV45" i="15"/>
  <c r="DU45" i="15"/>
  <c r="DT45" i="15"/>
  <c r="DS45" i="15"/>
  <c r="DR45" i="15"/>
  <c r="DQ45" i="15"/>
  <c r="DP45" i="15"/>
  <c r="DO45" i="15"/>
  <c r="DN45" i="15"/>
  <c r="DM45" i="15"/>
  <c r="DL45" i="15"/>
  <c r="DK45" i="15"/>
  <c r="DJ45" i="15"/>
  <c r="DI45" i="15"/>
  <c r="DH45" i="15"/>
  <c r="DG45" i="15"/>
  <c r="DF45" i="15"/>
  <c r="DE45" i="15"/>
  <c r="DD45" i="15"/>
  <c r="DC45" i="15"/>
  <c r="DB45" i="15"/>
  <c r="DA45" i="15"/>
  <c r="CZ45" i="15"/>
  <c r="CY45" i="15"/>
  <c r="CX45" i="15"/>
  <c r="CW45" i="15"/>
  <c r="CV45" i="15"/>
  <c r="CU45" i="15"/>
  <c r="CT45" i="15"/>
  <c r="CS45" i="15"/>
  <c r="CR45" i="15"/>
  <c r="CQ45" i="15"/>
  <c r="CP45" i="15"/>
  <c r="CO45" i="15"/>
  <c r="CN45" i="15"/>
  <c r="CM45" i="15"/>
  <c r="CL45" i="15"/>
  <c r="CK45" i="15"/>
  <c r="CJ45" i="15"/>
  <c r="CI45" i="15"/>
  <c r="CH45" i="15"/>
  <c r="CG45" i="15"/>
  <c r="CF45" i="15"/>
  <c r="CE45" i="15"/>
  <c r="CD45" i="15"/>
  <c r="CC45" i="15"/>
  <c r="CB45" i="15"/>
  <c r="CA45" i="15"/>
  <c r="BZ45" i="15"/>
  <c r="BY45" i="15"/>
  <c r="BX45" i="15"/>
  <c r="BW45" i="15"/>
  <c r="BV45" i="15"/>
  <c r="BU45" i="15"/>
  <c r="BT45" i="15"/>
  <c r="BS45" i="15"/>
  <c r="BR45" i="15"/>
  <c r="BQ45" i="15"/>
  <c r="BP45" i="15"/>
  <c r="BO45" i="15"/>
  <c r="BN45" i="15"/>
  <c r="BM45" i="15"/>
  <c r="BL45" i="15"/>
  <c r="BK45" i="15"/>
  <c r="BJ45" i="15"/>
  <c r="BI45" i="15"/>
  <c r="BH45" i="15"/>
  <c r="BG45" i="15"/>
  <c r="BF45" i="15"/>
  <c r="BE45" i="15"/>
  <c r="BD45" i="15"/>
  <c r="BC45" i="15"/>
  <c r="BB45" i="15"/>
  <c r="BA45" i="15"/>
  <c r="AZ45" i="15"/>
  <c r="AY45" i="15"/>
  <c r="AX45" i="15"/>
  <c r="AW45" i="15"/>
  <c r="AV45" i="15"/>
  <c r="AU45" i="15"/>
  <c r="AT45" i="15"/>
  <c r="AS45" i="15"/>
  <c r="AR45" i="15"/>
  <c r="AQ45" i="15"/>
  <c r="AP45" i="15"/>
  <c r="AO45" i="15"/>
  <c r="AN45" i="15"/>
  <c r="AM45" i="15"/>
  <c r="AL45" i="15"/>
  <c r="AK45" i="15"/>
  <c r="AJ45" i="15"/>
  <c r="AI45" i="15"/>
  <c r="AH45" i="15"/>
  <c r="AG45" i="15"/>
  <c r="AF45" i="15"/>
  <c r="AE45" i="15"/>
  <c r="AD45" i="15"/>
  <c r="AC45" i="15"/>
  <c r="AB45" i="15"/>
  <c r="AA45" i="15"/>
  <c r="Z45" i="15"/>
  <c r="Y45" i="15"/>
  <c r="X45" i="15"/>
  <c r="W45" i="15"/>
  <c r="V45" i="15"/>
  <c r="U45" i="15"/>
  <c r="T45" i="15"/>
  <c r="S45" i="15"/>
  <c r="R45" i="15"/>
  <c r="Q45" i="15"/>
  <c r="P45" i="15"/>
  <c r="O45" i="15"/>
  <c r="N45" i="15"/>
  <c r="M45" i="15"/>
  <c r="L45" i="15"/>
  <c r="K45" i="15"/>
  <c r="J45" i="15"/>
  <c r="I45" i="15"/>
  <c r="H45" i="15"/>
  <c r="G45" i="15"/>
  <c r="B45" i="15"/>
  <c r="C45" i="15" s="1"/>
  <c r="SQ44" i="15"/>
  <c r="SP44" i="15"/>
  <c r="SO44" i="15"/>
  <c r="SN44" i="15"/>
  <c r="SM44" i="15"/>
  <c r="SL44" i="15"/>
  <c r="SK44" i="15"/>
  <c r="SJ44" i="15"/>
  <c r="SI44" i="15"/>
  <c r="SH44" i="15"/>
  <c r="SG44" i="15"/>
  <c r="SF44" i="15"/>
  <c r="SE44" i="15"/>
  <c r="SD44" i="15"/>
  <c r="SC44" i="15"/>
  <c r="SB44" i="15"/>
  <c r="SA44" i="15"/>
  <c r="RZ44" i="15"/>
  <c r="RY44" i="15"/>
  <c r="RX44" i="15"/>
  <c r="RW44" i="15"/>
  <c r="RV44" i="15"/>
  <c r="RU44" i="15"/>
  <c r="RT44" i="15"/>
  <c r="RS44" i="15"/>
  <c r="RR44" i="15"/>
  <c r="RQ44" i="15"/>
  <c r="RP44" i="15"/>
  <c r="RO44" i="15"/>
  <c r="RN44" i="15"/>
  <c r="RM44" i="15"/>
  <c r="RL44" i="15"/>
  <c r="RK44" i="15"/>
  <c r="RJ44" i="15"/>
  <c r="RI44" i="15"/>
  <c r="RH44" i="15"/>
  <c r="RG44" i="15"/>
  <c r="RF44" i="15"/>
  <c r="RE44" i="15"/>
  <c r="RD44" i="15"/>
  <c r="RC44" i="15"/>
  <c r="RB44" i="15"/>
  <c r="RA44" i="15"/>
  <c r="QZ44" i="15"/>
  <c r="QY44" i="15"/>
  <c r="QX44" i="15"/>
  <c r="QW44" i="15"/>
  <c r="QV44" i="15"/>
  <c r="QU44" i="15"/>
  <c r="QT44" i="15"/>
  <c r="QS44" i="15"/>
  <c r="QR44" i="15"/>
  <c r="QQ44" i="15"/>
  <c r="QP44" i="15"/>
  <c r="QO44" i="15"/>
  <c r="QN44" i="15"/>
  <c r="QM44" i="15"/>
  <c r="QL44" i="15"/>
  <c r="QK44" i="15"/>
  <c r="QJ44" i="15"/>
  <c r="QI44" i="15"/>
  <c r="QH44" i="15"/>
  <c r="QG44" i="15"/>
  <c r="QF44" i="15"/>
  <c r="QE44" i="15"/>
  <c r="QD44" i="15"/>
  <c r="QC44" i="15"/>
  <c r="QB44" i="15"/>
  <c r="QA44" i="15"/>
  <c r="PZ44" i="15"/>
  <c r="PY44" i="15"/>
  <c r="PX44" i="15"/>
  <c r="PW44" i="15"/>
  <c r="PV44" i="15"/>
  <c r="PU44" i="15"/>
  <c r="PT44" i="15"/>
  <c r="PS44" i="15"/>
  <c r="PR44" i="15"/>
  <c r="PQ44" i="15"/>
  <c r="PP44" i="15"/>
  <c r="PO44" i="15"/>
  <c r="PN44" i="15"/>
  <c r="PM44" i="15"/>
  <c r="PL44" i="15"/>
  <c r="PK44" i="15"/>
  <c r="PJ44" i="15"/>
  <c r="PI44" i="15"/>
  <c r="PH44" i="15"/>
  <c r="PG44" i="15"/>
  <c r="PF44" i="15"/>
  <c r="PE44" i="15"/>
  <c r="PD44" i="15"/>
  <c r="PC44" i="15"/>
  <c r="PB44" i="15"/>
  <c r="PA44" i="15"/>
  <c r="OZ44" i="15"/>
  <c r="OY44" i="15"/>
  <c r="OX44" i="15"/>
  <c r="OW44" i="15"/>
  <c r="OV44" i="15"/>
  <c r="OU44" i="15"/>
  <c r="OT44" i="15"/>
  <c r="OS44" i="15"/>
  <c r="OR44" i="15"/>
  <c r="OQ44" i="15"/>
  <c r="OP44" i="15"/>
  <c r="OO44" i="15"/>
  <c r="ON44" i="15"/>
  <c r="OM44" i="15"/>
  <c r="OL44" i="15"/>
  <c r="OK44" i="15"/>
  <c r="OJ44" i="15"/>
  <c r="OI44" i="15"/>
  <c r="OH44" i="15"/>
  <c r="OG44" i="15"/>
  <c r="OF44" i="15"/>
  <c r="OE44" i="15"/>
  <c r="OD44" i="15"/>
  <c r="OC44" i="15"/>
  <c r="OB44" i="15"/>
  <c r="OA44" i="15"/>
  <c r="NZ44" i="15"/>
  <c r="NY44" i="15"/>
  <c r="NX44" i="15"/>
  <c r="NW44" i="15"/>
  <c r="NV44" i="15"/>
  <c r="NU44" i="15"/>
  <c r="NT44" i="15"/>
  <c r="NS44" i="15"/>
  <c r="NR44" i="15"/>
  <c r="NQ44" i="15"/>
  <c r="NP44" i="15"/>
  <c r="NO44" i="15"/>
  <c r="NN44" i="15"/>
  <c r="NM44" i="15"/>
  <c r="NL44" i="15"/>
  <c r="NK44" i="15"/>
  <c r="NJ44" i="15"/>
  <c r="NI44" i="15"/>
  <c r="NH44" i="15"/>
  <c r="NG44" i="15"/>
  <c r="NF44" i="15"/>
  <c r="NE44" i="15"/>
  <c r="ND44" i="15"/>
  <c r="NC44" i="15"/>
  <c r="NB44" i="15"/>
  <c r="NA44" i="15"/>
  <c r="MZ44" i="15"/>
  <c r="MY44" i="15"/>
  <c r="MX44" i="15"/>
  <c r="MW44" i="15"/>
  <c r="MV44" i="15"/>
  <c r="MU44" i="15"/>
  <c r="MT44" i="15"/>
  <c r="MS44" i="15"/>
  <c r="MR44" i="15"/>
  <c r="MQ44" i="15"/>
  <c r="MP44" i="15"/>
  <c r="MO44" i="15"/>
  <c r="MN44" i="15"/>
  <c r="MM44" i="15"/>
  <c r="ML44" i="15"/>
  <c r="MK44" i="15"/>
  <c r="MJ44" i="15"/>
  <c r="MI44" i="15"/>
  <c r="MH44" i="15"/>
  <c r="MG44" i="15"/>
  <c r="MF44" i="15"/>
  <c r="ME44" i="15"/>
  <c r="MD44" i="15"/>
  <c r="MC44" i="15"/>
  <c r="MB44" i="15"/>
  <c r="MA44" i="15"/>
  <c r="LZ44" i="15"/>
  <c r="LY44" i="15"/>
  <c r="LX44" i="15"/>
  <c r="LW44" i="15"/>
  <c r="LV44" i="15"/>
  <c r="LU44" i="15"/>
  <c r="LT44" i="15"/>
  <c r="LS44" i="15"/>
  <c r="LR44" i="15"/>
  <c r="LQ44" i="15"/>
  <c r="LP44" i="15"/>
  <c r="LO44" i="15"/>
  <c r="LN44" i="15"/>
  <c r="LM44" i="15"/>
  <c r="LL44" i="15"/>
  <c r="LK44" i="15"/>
  <c r="LJ44" i="15"/>
  <c r="LI44" i="15"/>
  <c r="LH44" i="15"/>
  <c r="LG44" i="15"/>
  <c r="LF44" i="15"/>
  <c r="LE44" i="15"/>
  <c r="LD44" i="15"/>
  <c r="LC44" i="15"/>
  <c r="LB44" i="15"/>
  <c r="LA44" i="15"/>
  <c r="KZ44" i="15"/>
  <c r="KY44" i="15"/>
  <c r="KX44" i="15"/>
  <c r="KW44" i="15"/>
  <c r="KV44" i="15"/>
  <c r="KU44" i="15"/>
  <c r="KT44" i="15"/>
  <c r="KS44" i="15"/>
  <c r="KR44" i="15"/>
  <c r="KQ44" i="15"/>
  <c r="KP44" i="15"/>
  <c r="KO44" i="15"/>
  <c r="KN44" i="15"/>
  <c r="KM44" i="15"/>
  <c r="KL44" i="15"/>
  <c r="KK44" i="15"/>
  <c r="KJ44" i="15"/>
  <c r="KI44" i="15"/>
  <c r="KH44" i="15"/>
  <c r="KG44" i="15"/>
  <c r="KF44" i="15"/>
  <c r="KE44" i="15"/>
  <c r="KD44" i="15"/>
  <c r="KC44" i="15"/>
  <c r="KB44" i="15"/>
  <c r="KA44" i="15"/>
  <c r="JZ44" i="15"/>
  <c r="JY44" i="15"/>
  <c r="JX44" i="15"/>
  <c r="JW44" i="15"/>
  <c r="JV44" i="15"/>
  <c r="JU44" i="15"/>
  <c r="JT44" i="15"/>
  <c r="JS44" i="15"/>
  <c r="JR44" i="15"/>
  <c r="JQ44" i="15"/>
  <c r="JP44" i="15"/>
  <c r="JO44" i="15"/>
  <c r="JN44" i="15"/>
  <c r="JM44" i="15"/>
  <c r="JL44" i="15"/>
  <c r="JK44" i="15"/>
  <c r="JJ44" i="15"/>
  <c r="JI44" i="15"/>
  <c r="JH44" i="15"/>
  <c r="JG44" i="15"/>
  <c r="JF44" i="15"/>
  <c r="JE44" i="15"/>
  <c r="JD44" i="15"/>
  <c r="JC44" i="15"/>
  <c r="JB44" i="15"/>
  <c r="JA44" i="15"/>
  <c r="IZ44" i="15"/>
  <c r="IY44" i="15"/>
  <c r="IX44" i="15"/>
  <c r="IW44" i="15"/>
  <c r="IV44" i="15"/>
  <c r="IU44" i="15"/>
  <c r="IT44" i="15"/>
  <c r="IS44" i="15"/>
  <c r="IR44" i="15"/>
  <c r="IQ44" i="15"/>
  <c r="IP44" i="15"/>
  <c r="IO44" i="15"/>
  <c r="IN44" i="15"/>
  <c r="IM44" i="15"/>
  <c r="IL44" i="15"/>
  <c r="IK44" i="15"/>
  <c r="IJ44" i="15"/>
  <c r="II44" i="15"/>
  <c r="IH44" i="15"/>
  <c r="IG44" i="15"/>
  <c r="IF44" i="15"/>
  <c r="IE44" i="15"/>
  <c r="ID44" i="15"/>
  <c r="IC44" i="15"/>
  <c r="IB44" i="15"/>
  <c r="IA44" i="15"/>
  <c r="HZ44" i="15"/>
  <c r="HY44" i="15"/>
  <c r="HX44" i="15"/>
  <c r="HW44" i="15"/>
  <c r="HV44" i="15"/>
  <c r="HU44" i="15"/>
  <c r="HT44" i="15"/>
  <c r="HS44" i="15"/>
  <c r="HR44" i="15"/>
  <c r="HQ44" i="15"/>
  <c r="HP44" i="15"/>
  <c r="HO44" i="15"/>
  <c r="HN44" i="15"/>
  <c r="HM44" i="15"/>
  <c r="HL44" i="15"/>
  <c r="HK44" i="15"/>
  <c r="HJ44" i="15"/>
  <c r="HI44" i="15"/>
  <c r="HH44" i="15"/>
  <c r="HG44" i="15"/>
  <c r="HF44" i="15"/>
  <c r="HE44" i="15"/>
  <c r="HD44" i="15"/>
  <c r="HC44" i="15"/>
  <c r="HB44" i="15"/>
  <c r="HA44" i="15"/>
  <c r="GZ44" i="15"/>
  <c r="GY44" i="15"/>
  <c r="GX44" i="15"/>
  <c r="GW44" i="15"/>
  <c r="GV44" i="15"/>
  <c r="GU44" i="15"/>
  <c r="GT44" i="15"/>
  <c r="GS44" i="15"/>
  <c r="GR44" i="15"/>
  <c r="GQ44" i="15"/>
  <c r="GP44" i="15"/>
  <c r="GO44" i="15"/>
  <c r="GN44" i="15"/>
  <c r="GM44" i="15"/>
  <c r="GL44" i="15"/>
  <c r="GK44" i="15"/>
  <c r="GJ44" i="15"/>
  <c r="GI44" i="15"/>
  <c r="GH44" i="15"/>
  <c r="GG44" i="15"/>
  <c r="GF44" i="15"/>
  <c r="GE44" i="15"/>
  <c r="GD44" i="15"/>
  <c r="GC44" i="15"/>
  <c r="GB44" i="15"/>
  <c r="GA44" i="15"/>
  <c r="FZ44" i="15"/>
  <c r="FY44" i="15"/>
  <c r="FX44" i="15"/>
  <c r="FW44" i="15"/>
  <c r="FV44" i="15"/>
  <c r="FU44" i="15"/>
  <c r="FT44" i="15"/>
  <c r="FS44" i="15"/>
  <c r="FR44" i="15"/>
  <c r="FQ44" i="15"/>
  <c r="FP44" i="15"/>
  <c r="FO44" i="15"/>
  <c r="FN44" i="15"/>
  <c r="FM44" i="15"/>
  <c r="FL44" i="15"/>
  <c r="FK44" i="15"/>
  <c r="FJ44" i="15"/>
  <c r="FI44" i="15"/>
  <c r="FH44" i="15"/>
  <c r="FG44" i="15"/>
  <c r="FF44" i="15"/>
  <c r="FE44" i="15"/>
  <c r="FD44" i="15"/>
  <c r="FC44" i="15"/>
  <c r="FB44" i="15"/>
  <c r="FA44" i="15"/>
  <c r="EZ44" i="15"/>
  <c r="EY44" i="15"/>
  <c r="EX44" i="15"/>
  <c r="EW44" i="15"/>
  <c r="EV44" i="15"/>
  <c r="EU44" i="15"/>
  <c r="ET44" i="15"/>
  <c r="ES44" i="15"/>
  <c r="ER44" i="15"/>
  <c r="EQ44" i="15"/>
  <c r="EP44" i="15"/>
  <c r="EO44" i="15"/>
  <c r="EN44" i="15"/>
  <c r="EM44" i="15"/>
  <c r="EL44" i="15"/>
  <c r="EK44" i="15"/>
  <c r="EJ44" i="15"/>
  <c r="EI44" i="15"/>
  <c r="EH44" i="15"/>
  <c r="EG44" i="15"/>
  <c r="EF44" i="15"/>
  <c r="EE44" i="15"/>
  <c r="ED44" i="15"/>
  <c r="EC44" i="15"/>
  <c r="EB44" i="15"/>
  <c r="EA44" i="15"/>
  <c r="DZ44" i="15"/>
  <c r="DY44" i="15"/>
  <c r="DX44" i="15"/>
  <c r="DW44" i="15"/>
  <c r="DV44" i="15"/>
  <c r="DU44" i="15"/>
  <c r="DT44" i="15"/>
  <c r="DS44" i="15"/>
  <c r="DR44" i="15"/>
  <c r="DQ44" i="15"/>
  <c r="DP44" i="15"/>
  <c r="DO44" i="15"/>
  <c r="DN44" i="15"/>
  <c r="DM44" i="15"/>
  <c r="DL44" i="15"/>
  <c r="DK44" i="15"/>
  <c r="DJ44" i="15"/>
  <c r="DI44" i="15"/>
  <c r="DH44" i="15"/>
  <c r="DG44" i="15"/>
  <c r="DF44" i="15"/>
  <c r="DE44" i="15"/>
  <c r="DD44" i="15"/>
  <c r="DC44" i="15"/>
  <c r="DB44" i="15"/>
  <c r="DA44" i="15"/>
  <c r="CZ44" i="15"/>
  <c r="CY44" i="15"/>
  <c r="CX44" i="15"/>
  <c r="CW44" i="15"/>
  <c r="CV44" i="15"/>
  <c r="CU44" i="15"/>
  <c r="CT44" i="15"/>
  <c r="CS44" i="15"/>
  <c r="CR44" i="15"/>
  <c r="CQ44" i="15"/>
  <c r="CP44" i="15"/>
  <c r="CO44" i="15"/>
  <c r="CN44" i="15"/>
  <c r="CM44" i="15"/>
  <c r="CL44" i="15"/>
  <c r="CK44" i="15"/>
  <c r="CJ44" i="15"/>
  <c r="CI44" i="15"/>
  <c r="CH44" i="15"/>
  <c r="CG44" i="15"/>
  <c r="CF44" i="15"/>
  <c r="CE44" i="15"/>
  <c r="CD44" i="15"/>
  <c r="CC44" i="15"/>
  <c r="CB44" i="15"/>
  <c r="CA44" i="15"/>
  <c r="BZ44" i="15"/>
  <c r="BY44" i="15"/>
  <c r="BX44" i="15"/>
  <c r="BW44" i="15"/>
  <c r="BV44" i="15"/>
  <c r="BU44" i="15"/>
  <c r="BT44" i="15"/>
  <c r="BS44" i="15"/>
  <c r="BR44" i="15"/>
  <c r="BQ44" i="15"/>
  <c r="BP44" i="15"/>
  <c r="BO44" i="15"/>
  <c r="BN44" i="15"/>
  <c r="BM44" i="15"/>
  <c r="BL44" i="15"/>
  <c r="BK44" i="15"/>
  <c r="BJ44" i="15"/>
  <c r="BI44" i="15"/>
  <c r="BH44" i="15"/>
  <c r="BG44" i="15"/>
  <c r="BF44" i="15"/>
  <c r="BE44" i="15"/>
  <c r="BD44" i="15"/>
  <c r="BC44" i="15"/>
  <c r="BB44" i="15"/>
  <c r="BA44" i="15"/>
  <c r="AZ44" i="15"/>
  <c r="AY44" i="15"/>
  <c r="AX44" i="15"/>
  <c r="AW44" i="15"/>
  <c r="AV44" i="15"/>
  <c r="AU44" i="15"/>
  <c r="AT44" i="15"/>
  <c r="AS44" i="15"/>
  <c r="AR44" i="15"/>
  <c r="AQ44" i="15"/>
  <c r="AP44" i="15"/>
  <c r="AO44" i="15"/>
  <c r="AN44" i="15"/>
  <c r="AM44" i="15"/>
  <c r="AL44" i="15"/>
  <c r="AK44" i="15"/>
  <c r="AJ44" i="15"/>
  <c r="AI44" i="15"/>
  <c r="AH44" i="15"/>
  <c r="AG44" i="15"/>
  <c r="AF44" i="15"/>
  <c r="AE44" i="15"/>
  <c r="AD44" i="15"/>
  <c r="AC44" i="15"/>
  <c r="AB44" i="15"/>
  <c r="AA44" i="15"/>
  <c r="Z44" i="15"/>
  <c r="Y44" i="15"/>
  <c r="X44" i="15"/>
  <c r="W44" i="15"/>
  <c r="V44" i="15"/>
  <c r="U44" i="15"/>
  <c r="T44" i="15"/>
  <c r="S44" i="15"/>
  <c r="R44" i="15"/>
  <c r="Q44" i="15"/>
  <c r="P44" i="15"/>
  <c r="O44" i="15"/>
  <c r="N44" i="15"/>
  <c r="M44" i="15"/>
  <c r="L44" i="15"/>
  <c r="K44" i="15"/>
  <c r="J44" i="15"/>
  <c r="I44" i="15"/>
  <c r="H44" i="15"/>
  <c r="G44" i="15"/>
  <c r="B44" i="15"/>
  <c r="A44" i="15"/>
  <c r="A45" i="15" s="1"/>
  <c r="A46" i="15" s="1"/>
  <c r="A47" i="15" s="1"/>
  <c r="A48" i="15" s="1"/>
  <c r="A49" i="15" s="1"/>
  <c r="A50" i="15" s="1"/>
  <c r="A51" i="15" s="1"/>
  <c r="SQ43" i="15"/>
  <c r="SP43" i="15"/>
  <c r="SO43" i="15"/>
  <c r="SN43" i="15"/>
  <c r="SM43" i="15"/>
  <c r="SL43" i="15"/>
  <c r="SK43" i="15"/>
  <c r="SJ43" i="15"/>
  <c r="SI43" i="15"/>
  <c r="SH43" i="15"/>
  <c r="SG43" i="15"/>
  <c r="SF43" i="15"/>
  <c r="SE43" i="15"/>
  <c r="SD43" i="15"/>
  <c r="SC43" i="15"/>
  <c r="SB43" i="15"/>
  <c r="SA43" i="15"/>
  <c r="RZ43" i="15"/>
  <c r="RY43" i="15"/>
  <c r="RX43" i="15"/>
  <c r="RW43" i="15"/>
  <c r="RV43" i="15"/>
  <c r="RU43" i="15"/>
  <c r="RT43" i="15"/>
  <c r="RS43" i="15"/>
  <c r="RR43" i="15"/>
  <c r="RQ43" i="15"/>
  <c r="RP43" i="15"/>
  <c r="RO43" i="15"/>
  <c r="RN43" i="15"/>
  <c r="RM43" i="15"/>
  <c r="RL43" i="15"/>
  <c r="RK43" i="15"/>
  <c r="RJ43" i="15"/>
  <c r="RI43" i="15"/>
  <c r="RH43" i="15"/>
  <c r="RG43" i="15"/>
  <c r="RF43" i="15"/>
  <c r="RE43" i="15"/>
  <c r="RD43" i="15"/>
  <c r="RC43" i="15"/>
  <c r="RB43" i="15"/>
  <c r="RA43" i="15"/>
  <c r="QZ43" i="15"/>
  <c r="QY43" i="15"/>
  <c r="QX43" i="15"/>
  <c r="QW43" i="15"/>
  <c r="QV43" i="15"/>
  <c r="QU43" i="15"/>
  <c r="QT43" i="15"/>
  <c r="QS43" i="15"/>
  <c r="QR43" i="15"/>
  <c r="QQ43" i="15"/>
  <c r="QP43" i="15"/>
  <c r="QO43" i="15"/>
  <c r="QN43" i="15"/>
  <c r="QM43" i="15"/>
  <c r="QL43" i="15"/>
  <c r="QK43" i="15"/>
  <c r="QJ43" i="15"/>
  <c r="QI43" i="15"/>
  <c r="QH43" i="15"/>
  <c r="QG43" i="15"/>
  <c r="QF43" i="15"/>
  <c r="QE43" i="15"/>
  <c r="QD43" i="15"/>
  <c r="QC43" i="15"/>
  <c r="QB43" i="15"/>
  <c r="QA43" i="15"/>
  <c r="PZ43" i="15"/>
  <c r="PY43" i="15"/>
  <c r="PX43" i="15"/>
  <c r="PW43" i="15"/>
  <c r="PV43" i="15"/>
  <c r="PU43" i="15"/>
  <c r="PT43" i="15"/>
  <c r="PS43" i="15"/>
  <c r="PR43" i="15"/>
  <c r="PQ43" i="15"/>
  <c r="PP43" i="15"/>
  <c r="PO43" i="15"/>
  <c r="PN43" i="15"/>
  <c r="PM43" i="15"/>
  <c r="PL43" i="15"/>
  <c r="PK43" i="15"/>
  <c r="PJ43" i="15"/>
  <c r="PI43" i="15"/>
  <c r="PH43" i="15"/>
  <c r="PG43" i="15"/>
  <c r="PF43" i="15"/>
  <c r="PE43" i="15"/>
  <c r="PD43" i="15"/>
  <c r="PC43" i="15"/>
  <c r="PB43" i="15"/>
  <c r="PA43" i="15"/>
  <c r="OZ43" i="15"/>
  <c r="OY43" i="15"/>
  <c r="OX43" i="15"/>
  <c r="OW43" i="15"/>
  <c r="OV43" i="15"/>
  <c r="OU43" i="15"/>
  <c r="OT43" i="15"/>
  <c r="OS43" i="15"/>
  <c r="OR43" i="15"/>
  <c r="OQ43" i="15"/>
  <c r="OP43" i="15"/>
  <c r="OO43" i="15"/>
  <c r="ON43" i="15"/>
  <c r="OM43" i="15"/>
  <c r="OL43" i="15"/>
  <c r="OK43" i="15"/>
  <c r="OJ43" i="15"/>
  <c r="OI43" i="15"/>
  <c r="OH43" i="15"/>
  <c r="OG43" i="15"/>
  <c r="OF43" i="15"/>
  <c r="OE43" i="15"/>
  <c r="OD43" i="15"/>
  <c r="OC43" i="15"/>
  <c r="OB43" i="15"/>
  <c r="OA43" i="15"/>
  <c r="NZ43" i="15"/>
  <c r="NY43" i="15"/>
  <c r="NX43" i="15"/>
  <c r="NW43" i="15"/>
  <c r="NV43" i="15"/>
  <c r="NU43" i="15"/>
  <c r="NT43" i="15"/>
  <c r="NS43" i="15"/>
  <c r="NR43" i="15"/>
  <c r="NQ43" i="15"/>
  <c r="NP43" i="15"/>
  <c r="NO43" i="15"/>
  <c r="NN43" i="15"/>
  <c r="NM43" i="15"/>
  <c r="NL43" i="15"/>
  <c r="NK43" i="15"/>
  <c r="NJ43" i="15"/>
  <c r="NI43" i="15"/>
  <c r="NH43" i="15"/>
  <c r="NG43" i="15"/>
  <c r="NF43" i="15"/>
  <c r="NE43" i="15"/>
  <c r="ND43" i="15"/>
  <c r="NC43" i="15"/>
  <c r="NB43" i="15"/>
  <c r="NA43" i="15"/>
  <c r="MZ43" i="15"/>
  <c r="MY43" i="15"/>
  <c r="MX43" i="15"/>
  <c r="MW43" i="15"/>
  <c r="MV43" i="15"/>
  <c r="MU43" i="15"/>
  <c r="MT43" i="15"/>
  <c r="MS43" i="15"/>
  <c r="MR43" i="15"/>
  <c r="MQ43" i="15"/>
  <c r="MP43" i="15"/>
  <c r="MO43" i="15"/>
  <c r="MN43" i="15"/>
  <c r="MM43" i="15"/>
  <c r="ML43" i="15"/>
  <c r="MK43" i="15"/>
  <c r="MJ43" i="15"/>
  <c r="MI43" i="15"/>
  <c r="MH43" i="15"/>
  <c r="MG43" i="15"/>
  <c r="MF43" i="15"/>
  <c r="ME43" i="15"/>
  <c r="MD43" i="15"/>
  <c r="MC43" i="15"/>
  <c r="MB43" i="15"/>
  <c r="MA43" i="15"/>
  <c r="LZ43" i="15"/>
  <c r="LY43" i="15"/>
  <c r="LX43" i="15"/>
  <c r="LW43" i="15"/>
  <c r="LV43" i="15"/>
  <c r="LU43" i="15"/>
  <c r="LT43" i="15"/>
  <c r="LS43" i="15"/>
  <c r="LR43" i="15"/>
  <c r="LQ43" i="15"/>
  <c r="LP43" i="15"/>
  <c r="LO43" i="15"/>
  <c r="LN43" i="15"/>
  <c r="LM43" i="15"/>
  <c r="LL43" i="15"/>
  <c r="LK43" i="15"/>
  <c r="LJ43" i="15"/>
  <c r="LI43" i="15"/>
  <c r="LH43" i="15"/>
  <c r="LG43" i="15"/>
  <c r="LF43" i="15"/>
  <c r="LE43" i="15"/>
  <c r="LD43" i="15"/>
  <c r="LC43" i="15"/>
  <c r="LB43" i="15"/>
  <c r="LA43" i="15"/>
  <c r="KZ43" i="15"/>
  <c r="KY43" i="15"/>
  <c r="KX43" i="15"/>
  <c r="KW43" i="15"/>
  <c r="KV43" i="15"/>
  <c r="KU43" i="15"/>
  <c r="KT43" i="15"/>
  <c r="KS43" i="15"/>
  <c r="KR43" i="15"/>
  <c r="KQ43" i="15"/>
  <c r="KP43" i="15"/>
  <c r="KO43" i="15"/>
  <c r="KN43" i="15"/>
  <c r="KM43" i="15"/>
  <c r="KL43" i="15"/>
  <c r="KK43" i="15"/>
  <c r="KJ43" i="15"/>
  <c r="KI43" i="15"/>
  <c r="KH43" i="15"/>
  <c r="KG43" i="15"/>
  <c r="KF43" i="15"/>
  <c r="KE43" i="15"/>
  <c r="KD43" i="15"/>
  <c r="KC43" i="15"/>
  <c r="KB43" i="15"/>
  <c r="KA43" i="15"/>
  <c r="JZ43" i="15"/>
  <c r="JY43" i="15"/>
  <c r="JX43" i="15"/>
  <c r="JW43" i="15"/>
  <c r="JV43" i="15"/>
  <c r="JU43" i="15"/>
  <c r="JT43" i="15"/>
  <c r="JS43" i="15"/>
  <c r="JR43" i="15"/>
  <c r="JQ43" i="15"/>
  <c r="JP43" i="15"/>
  <c r="JO43" i="15"/>
  <c r="JN43" i="15"/>
  <c r="JM43" i="15"/>
  <c r="JL43" i="15"/>
  <c r="JK43" i="15"/>
  <c r="JJ43" i="15"/>
  <c r="JI43" i="15"/>
  <c r="JH43" i="15"/>
  <c r="JG43" i="15"/>
  <c r="JF43" i="15"/>
  <c r="JE43" i="15"/>
  <c r="JD43" i="15"/>
  <c r="JC43" i="15"/>
  <c r="JB43" i="15"/>
  <c r="JA43" i="15"/>
  <c r="IZ43" i="15"/>
  <c r="IY43" i="15"/>
  <c r="IX43" i="15"/>
  <c r="IW43" i="15"/>
  <c r="IV43" i="15"/>
  <c r="IU43" i="15"/>
  <c r="IT43" i="15"/>
  <c r="IS43" i="15"/>
  <c r="IR43" i="15"/>
  <c r="IQ43" i="15"/>
  <c r="IP43" i="15"/>
  <c r="IO43" i="15"/>
  <c r="IN43" i="15"/>
  <c r="IM43" i="15"/>
  <c r="IL43" i="15"/>
  <c r="IK43" i="15"/>
  <c r="IJ43" i="15"/>
  <c r="II43" i="15"/>
  <c r="IH43" i="15"/>
  <c r="IG43" i="15"/>
  <c r="IF43" i="15"/>
  <c r="IE43" i="15"/>
  <c r="ID43" i="15"/>
  <c r="IC43" i="15"/>
  <c r="IB43" i="15"/>
  <c r="IA43" i="15"/>
  <c r="HZ43" i="15"/>
  <c r="HY43" i="15"/>
  <c r="HX43" i="15"/>
  <c r="HW43" i="15"/>
  <c r="HV43" i="15"/>
  <c r="HU43" i="15"/>
  <c r="HT43" i="15"/>
  <c r="HS43" i="15"/>
  <c r="HR43" i="15"/>
  <c r="HQ43" i="15"/>
  <c r="HP43" i="15"/>
  <c r="HO43" i="15"/>
  <c r="HN43" i="15"/>
  <c r="HM43" i="15"/>
  <c r="HL43" i="15"/>
  <c r="HK43" i="15"/>
  <c r="HJ43" i="15"/>
  <c r="HI43" i="15"/>
  <c r="HH43" i="15"/>
  <c r="HG43" i="15"/>
  <c r="HF43" i="15"/>
  <c r="HE43" i="15"/>
  <c r="HD43" i="15"/>
  <c r="HC43" i="15"/>
  <c r="HB43" i="15"/>
  <c r="HA43" i="15"/>
  <c r="GZ43" i="15"/>
  <c r="GY43" i="15"/>
  <c r="GX43" i="15"/>
  <c r="GW43" i="15"/>
  <c r="GV43" i="15"/>
  <c r="GU43" i="15"/>
  <c r="GT43" i="15"/>
  <c r="GS43" i="15"/>
  <c r="GR43" i="15"/>
  <c r="GQ43" i="15"/>
  <c r="GP43" i="15"/>
  <c r="GO43" i="15"/>
  <c r="GN43" i="15"/>
  <c r="GM43" i="15"/>
  <c r="GL43" i="15"/>
  <c r="GK43" i="15"/>
  <c r="GJ43" i="15"/>
  <c r="GI43" i="15"/>
  <c r="GH43" i="15"/>
  <c r="GG43" i="15"/>
  <c r="GF43" i="15"/>
  <c r="GE43" i="15"/>
  <c r="GD43" i="15"/>
  <c r="GC43" i="15"/>
  <c r="GB43" i="15"/>
  <c r="GA43" i="15"/>
  <c r="FZ43" i="15"/>
  <c r="FY43" i="15"/>
  <c r="FX43" i="15"/>
  <c r="FW43" i="15"/>
  <c r="FV43" i="15"/>
  <c r="FU43" i="15"/>
  <c r="FT43" i="15"/>
  <c r="FS43" i="15"/>
  <c r="FR43" i="15"/>
  <c r="FQ43" i="15"/>
  <c r="FP43" i="15"/>
  <c r="FO43" i="15"/>
  <c r="FN43" i="15"/>
  <c r="FM43" i="15"/>
  <c r="FL43" i="15"/>
  <c r="FK43" i="15"/>
  <c r="FJ43" i="15"/>
  <c r="FI43" i="15"/>
  <c r="FH43" i="15"/>
  <c r="FG43" i="15"/>
  <c r="FF43" i="15"/>
  <c r="FE43" i="15"/>
  <c r="FD43" i="15"/>
  <c r="FC43" i="15"/>
  <c r="FB43" i="15"/>
  <c r="FA43" i="15"/>
  <c r="EZ43" i="15"/>
  <c r="EY43" i="15"/>
  <c r="EX43" i="15"/>
  <c r="EW43" i="15"/>
  <c r="EV43" i="15"/>
  <c r="EU43" i="15"/>
  <c r="ET43" i="15"/>
  <c r="ES43" i="15"/>
  <c r="ER43" i="15"/>
  <c r="EQ43" i="15"/>
  <c r="EP43" i="15"/>
  <c r="EO43" i="15"/>
  <c r="EN43" i="15"/>
  <c r="EM43" i="15"/>
  <c r="EL43" i="15"/>
  <c r="EK43" i="15"/>
  <c r="EJ43" i="15"/>
  <c r="EI43" i="15"/>
  <c r="EH43" i="15"/>
  <c r="EG43" i="15"/>
  <c r="EF43" i="15"/>
  <c r="EE43" i="15"/>
  <c r="ED43" i="15"/>
  <c r="EC43" i="15"/>
  <c r="EB43" i="15"/>
  <c r="EA43" i="15"/>
  <c r="DZ43" i="15"/>
  <c r="DY43" i="15"/>
  <c r="DX43" i="15"/>
  <c r="DW43" i="15"/>
  <c r="DV43" i="15"/>
  <c r="DU43" i="15"/>
  <c r="DT43" i="15"/>
  <c r="DS43" i="15"/>
  <c r="DR43" i="15"/>
  <c r="DQ43" i="15"/>
  <c r="DP43" i="15"/>
  <c r="DO43" i="15"/>
  <c r="DN43" i="15"/>
  <c r="DM43" i="15"/>
  <c r="DL43" i="15"/>
  <c r="DK43" i="15"/>
  <c r="DJ43" i="15"/>
  <c r="DI43" i="15"/>
  <c r="DH43" i="15"/>
  <c r="DG43" i="15"/>
  <c r="DF43" i="15"/>
  <c r="DE43" i="15"/>
  <c r="DD43" i="15"/>
  <c r="DC43" i="15"/>
  <c r="DB43" i="15"/>
  <c r="DA43" i="15"/>
  <c r="CZ43" i="15"/>
  <c r="CY43" i="15"/>
  <c r="CX43" i="15"/>
  <c r="CW43" i="15"/>
  <c r="CV43" i="15"/>
  <c r="CU43" i="15"/>
  <c r="CT43" i="15"/>
  <c r="CS43" i="15"/>
  <c r="CR43" i="15"/>
  <c r="CQ43" i="15"/>
  <c r="CP43" i="15"/>
  <c r="CO43" i="15"/>
  <c r="CN43" i="15"/>
  <c r="CM43" i="15"/>
  <c r="CL43" i="15"/>
  <c r="CK43" i="15"/>
  <c r="CJ43" i="15"/>
  <c r="CI43" i="15"/>
  <c r="CH43" i="15"/>
  <c r="CG43" i="15"/>
  <c r="CF43" i="15"/>
  <c r="CE43" i="15"/>
  <c r="CD43" i="15"/>
  <c r="CC43" i="15"/>
  <c r="CB43" i="15"/>
  <c r="CA43" i="15"/>
  <c r="BZ43" i="15"/>
  <c r="BY43" i="15"/>
  <c r="BX43" i="15"/>
  <c r="BW43" i="15"/>
  <c r="BV43" i="15"/>
  <c r="BU43" i="15"/>
  <c r="BT43" i="15"/>
  <c r="BS43" i="15"/>
  <c r="BR43" i="15"/>
  <c r="BQ43" i="15"/>
  <c r="BP43" i="15"/>
  <c r="BO43" i="15"/>
  <c r="BN43" i="15"/>
  <c r="BM43" i="15"/>
  <c r="BL43" i="15"/>
  <c r="BK43" i="15"/>
  <c r="BJ43" i="15"/>
  <c r="BI43" i="15"/>
  <c r="BH43" i="15"/>
  <c r="BG43" i="15"/>
  <c r="BF43" i="15"/>
  <c r="BE43" i="15"/>
  <c r="BD43" i="15"/>
  <c r="BC43" i="15"/>
  <c r="BB43" i="15"/>
  <c r="BA43" i="15"/>
  <c r="AZ43" i="15"/>
  <c r="AY43" i="15"/>
  <c r="AX43" i="15"/>
  <c r="AW43" i="15"/>
  <c r="AV43" i="15"/>
  <c r="AU43" i="15"/>
  <c r="AT43" i="15"/>
  <c r="AS43" i="15"/>
  <c r="AR43" i="15"/>
  <c r="AQ43" i="15"/>
  <c r="AP43" i="15"/>
  <c r="AO43" i="15"/>
  <c r="AN43" i="15"/>
  <c r="AM43" i="15"/>
  <c r="AL43" i="15"/>
  <c r="AK43" i="15"/>
  <c r="AJ43" i="15"/>
  <c r="AI43" i="15"/>
  <c r="AH43" i="15"/>
  <c r="AG43" i="15"/>
  <c r="AF43" i="15"/>
  <c r="AE43" i="15"/>
  <c r="AD43" i="15"/>
  <c r="AC43" i="15"/>
  <c r="AB43" i="15"/>
  <c r="AA43" i="15"/>
  <c r="Z43" i="15"/>
  <c r="Y43" i="15"/>
  <c r="X43" i="15"/>
  <c r="W43" i="15"/>
  <c r="V43" i="15"/>
  <c r="U43" i="15"/>
  <c r="T43" i="15"/>
  <c r="S43" i="15"/>
  <c r="R43" i="15"/>
  <c r="Q43" i="15"/>
  <c r="P43" i="15"/>
  <c r="O43" i="15"/>
  <c r="N43" i="15"/>
  <c r="M43" i="15"/>
  <c r="L43" i="15"/>
  <c r="K43" i="15"/>
  <c r="J43" i="15"/>
  <c r="I43" i="15"/>
  <c r="H43" i="15"/>
  <c r="G43" i="15"/>
  <c r="B43" i="15"/>
  <c r="C47" i="15" s="1"/>
  <c r="C39" i="15"/>
  <c r="KP38" i="15" s="1" a="1"/>
  <c r="KP38" i="15" s="1"/>
  <c r="SL38" i="15" a="1"/>
  <c r="SL38" i="15" s="1"/>
  <c r="RZ38" i="15" a="1"/>
  <c r="RZ38" i="15" s="1"/>
  <c r="IO38" i="15" a="1"/>
  <c r="IO38" i="15" s="1"/>
  <c r="IG38" i="15" a="1"/>
  <c r="IG38" i="15" s="1"/>
  <c r="HA38" i="15" a="1"/>
  <c r="HA38" i="15" s="1"/>
  <c r="FQ38" i="15" a="1"/>
  <c r="FQ38" i="15" s="1"/>
  <c r="EK38" i="15" a="1"/>
  <c r="EK38" i="15" s="1"/>
  <c r="EG38" i="15" a="1"/>
  <c r="EG38" i="15" s="1"/>
  <c r="DA38" i="15" a="1"/>
  <c r="DA38" i="15" s="1"/>
  <c r="CY38" i="15" a="1"/>
  <c r="CY38" i="15" s="1"/>
  <c r="CA38" i="15" a="1"/>
  <c r="CA38" i="15" s="1"/>
  <c r="BW38" i="15" a="1"/>
  <c r="BW38" i="15" s="1"/>
  <c r="BF38" i="15" a="1"/>
  <c r="BF38" i="15" s="1"/>
  <c r="BD38" i="15" a="1"/>
  <c r="BD38" i="15" s="1"/>
  <c r="AQ38" i="15" a="1"/>
  <c r="AQ38" i="15" s="1"/>
  <c r="AO38" i="15" a="1"/>
  <c r="AO38" i="15" s="1"/>
  <c r="AI38" i="15" a="1"/>
  <c r="AI38" i="15" s="1"/>
  <c r="AG38" i="15" a="1"/>
  <c r="AG38" i="15" s="1"/>
  <c r="AA38" i="15" a="1"/>
  <c r="AA38" i="15" s="1"/>
  <c r="Y38" i="15" a="1"/>
  <c r="Y38" i="15" s="1"/>
  <c r="S38" i="15" a="1"/>
  <c r="S38" i="15" s="1"/>
  <c r="Q38" i="15" a="1"/>
  <c r="Q38" i="15" s="1"/>
  <c r="K38" i="15" a="1"/>
  <c r="K38" i="15" s="1"/>
  <c r="I38" i="15" a="1"/>
  <c r="I38" i="15" s="1"/>
  <c r="C38" i="15"/>
  <c r="NN38" i="15" s="1" a="1"/>
  <c r="NN38" i="15" s="1"/>
  <c r="A27" i="15"/>
  <c r="A28" i="15" s="1"/>
  <c r="A29" i="15" s="1"/>
  <c r="A30" i="15" s="1"/>
  <c r="A31" i="15" s="1"/>
  <c r="A32" i="15" s="1"/>
  <c r="A33" i="15" s="1"/>
  <c r="A26" i="15"/>
  <c r="G23" i="15"/>
  <c r="H23" i="15" s="1"/>
  <c r="I23" i="15" s="1"/>
  <c r="J23" i="15" s="1"/>
  <c r="K23" i="15" s="1"/>
  <c r="L23" i="15" s="1"/>
  <c r="M23" i="15" s="1"/>
  <c r="N23" i="15" s="1"/>
  <c r="O23" i="15" s="1"/>
  <c r="P23" i="15" s="1"/>
  <c r="Q23" i="15" s="1"/>
  <c r="R23" i="15" s="1"/>
  <c r="S23" i="15" s="1"/>
  <c r="T23" i="15" s="1"/>
  <c r="U23" i="15" s="1"/>
  <c r="V23" i="15" s="1"/>
  <c r="W23" i="15" s="1"/>
  <c r="X23" i="15" s="1"/>
  <c r="Y23" i="15" s="1"/>
  <c r="Z23" i="15" s="1"/>
  <c r="AA23" i="15" s="1"/>
  <c r="AB23" i="15" s="1"/>
  <c r="AC23" i="15" s="1"/>
  <c r="AD23" i="15" s="1"/>
  <c r="AE23" i="15" s="1"/>
  <c r="AF23" i="15" s="1"/>
  <c r="AG23" i="15" s="1"/>
  <c r="AH23" i="15" s="1"/>
  <c r="AI23" i="15" s="1"/>
  <c r="AJ23" i="15" s="1"/>
  <c r="AK23" i="15" s="1"/>
  <c r="AL23" i="15" s="1"/>
  <c r="AM23" i="15" s="1"/>
  <c r="AN23" i="15" s="1"/>
  <c r="AO23" i="15" s="1"/>
  <c r="AP23" i="15" s="1"/>
  <c r="AQ23" i="15" s="1"/>
  <c r="AR23" i="15" s="1"/>
  <c r="AS23" i="15" s="1"/>
  <c r="AT23" i="15" s="1"/>
  <c r="AU23" i="15" s="1"/>
  <c r="AV23" i="15" s="1"/>
  <c r="AW23" i="15" s="1"/>
  <c r="AX23" i="15" s="1"/>
  <c r="AY23" i="15" s="1"/>
  <c r="AZ23" i="15" s="1"/>
  <c r="BA23" i="15" s="1"/>
  <c r="BB23" i="15" s="1"/>
  <c r="BC23" i="15" s="1"/>
  <c r="BD23" i="15" s="1"/>
  <c r="BE23" i="15" s="1"/>
  <c r="BF23" i="15" s="1"/>
  <c r="BG23" i="15" s="1"/>
  <c r="BH23" i="15" s="1"/>
  <c r="BI23" i="15" s="1"/>
  <c r="BJ23" i="15" s="1"/>
  <c r="BK23" i="15" s="1"/>
  <c r="BL23" i="15" s="1"/>
  <c r="BM23" i="15" s="1"/>
  <c r="BN23" i="15" s="1"/>
  <c r="BO23" i="15" s="1"/>
  <c r="BP23" i="15" s="1"/>
  <c r="BQ23" i="15" s="1"/>
  <c r="BR23" i="15" s="1"/>
  <c r="BS23" i="15" s="1"/>
  <c r="BT23" i="15" s="1"/>
  <c r="BU23" i="15" s="1"/>
  <c r="BV23" i="15" s="1"/>
  <c r="BW23" i="15" s="1"/>
  <c r="BX23" i="15" s="1"/>
  <c r="BY23" i="15" s="1"/>
  <c r="BZ23" i="15" s="1"/>
  <c r="CA23" i="15" s="1"/>
  <c r="CB23" i="15" s="1"/>
  <c r="CC23" i="15" s="1"/>
  <c r="CD23" i="15" s="1"/>
  <c r="CE23" i="15" s="1"/>
  <c r="CF23" i="15" s="1"/>
  <c r="CG23" i="15" s="1"/>
  <c r="CH23" i="15" s="1"/>
  <c r="CI23" i="15" s="1"/>
  <c r="CJ23" i="15" s="1"/>
  <c r="CK23" i="15" s="1"/>
  <c r="CL23" i="15" s="1"/>
  <c r="CM23" i="15" s="1"/>
  <c r="CN23" i="15" s="1"/>
  <c r="CO23" i="15" s="1"/>
  <c r="CP23" i="15" s="1"/>
  <c r="CQ23" i="15" s="1"/>
  <c r="CR23" i="15" s="1"/>
  <c r="CS23" i="15" s="1"/>
  <c r="CT23" i="15" s="1"/>
  <c r="CU23" i="15" s="1"/>
  <c r="CV23" i="15" s="1"/>
  <c r="CW23" i="15" s="1"/>
  <c r="CX23" i="15" s="1"/>
  <c r="CY23" i="15" s="1"/>
  <c r="CZ23" i="15" s="1"/>
  <c r="DA23" i="15" s="1"/>
  <c r="DB23" i="15" s="1"/>
  <c r="DC23" i="15" s="1"/>
  <c r="DD23" i="15" s="1"/>
  <c r="DE23" i="15" s="1"/>
  <c r="DF23" i="15" s="1"/>
  <c r="DG23" i="15" s="1"/>
  <c r="DH23" i="15" s="1"/>
  <c r="DI23" i="15" s="1"/>
  <c r="DJ23" i="15" s="1"/>
  <c r="DK23" i="15" s="1"/>
  <c r="DL23" i="15" s="1"/>
  <c r="DM23" i="15" s="1"/>
  <c r="DN23" i="15" s="1"/>
  <c r="DO23" i="15" s="1"/>
  <c r="DP23" i="15" s="1"/>
  <c r="DQ23" i="15" s="1"/>
  <c r="DR23" i="15" s="1"/>
  <c r="DS23" i="15" s="1"/>
  <c r="DT23" i="15" s="1"/>
  <c r="DU23" i="15" s="1"/>
  <c r="DV23" i="15" s="1"/>
  <c r="DW23" i="15" s="1"/>
  <c r="DX23" i="15" s="1"/>
  <c r="DY23" i="15" s="1"/>
  <c r="DZ23" i="15" s="1"/>
  <c r="EA23" i="15" s="1"/>
  <c r="EB23" i="15" s="1"/>
  <c r="EC23" i="15" s="1"/>
  <c r="ED23" i="15" s="1"/>
  <c r="EE23" i="15" s="1"/>
  <c r="EF23" i="15" s="1"/>
  <c r="EG23" i="15" s="1"/>
  <c r="EH23" i="15" s="1"/>
  <c r="EI23" i="15" s="1"/>
  <c r="EJ23" i="15" s="1"/>
  <c r="EK23" i="15" s="1"/>
  <c r="EL23" i="15" s="1"/>
  <c r="EM23" i="15" s="1"/>
  <c r="EN23" i="15" s="1"/>
  <c r="EO23" i="15" s="1"/>
  <c r="EP23" i="15" s="1"/>
  <c r="EQ23" i="15" s="1"/>
  <c r="ER23" i="15" s="1"/>
  <c r="ES23" i="15" s="1"/>
  <c r="ET23" i="15" s="1"/>
  <c r="EU23" i="15" s="1"/>
  <c r="EV23" i="15" s="1"/>
  <c r="EW23" i="15" s="1"/>
  <c r="EX23" i="15" s="1"/>
  <c r="EY23" i="15" s="1"/>
  <c r="EZ23" i="15" s="1"/>
  <c r="FA23" i="15" s="1"/>
  <c r="FB23" i="15" s="1"/>
  <c r="FC23" i="15" s="1"/>
  <c r="FD23" i="15" s="1"/>
  <c r="FE23" i="15" s="1"/>
  <c r="FF23" i="15" s="1"/>
  <c r="FG23" i="15" s="1"/>
  <c r="FH23" i="15" s="1"/>
  <c r="FI23" i="15" s="1"/>
  <c r="FJ23" i="15" s="1"/>
  <c r="FK23" i="15" s="1"/>
  <c r="FL23" i="15" s="1"/>
  <c r="FM23" i="15" s="1"/>
  <c r="FN23" i="15" s="1"/>
  <c r="FO23" i="15" s="1"/>
  <c r="FP23" i="15" s="1"/>
  <c r="FQ23" i="15" s="1"/>
  <c r="FR23" i="15" s="1"/>
  <c r="FS23" i="15" s="1"/>
  <c r="FT23" i="15" s="1"/>
  <c r="FU23" i="15" s="1"/>
  <c r="FV23" i="15" s="1"/>
  <c r="FW23" i="15" s="1"/>
  <c r="FX23" i="15" s="1"/>
  <c r="FY23" i="15" s="1"/>
  <c r="FZ23" i="15" s="1"/>
  <c r="GA23" i="15" s="1"/>
  <c r="GB23" i="15" s="1"/>
  <c r="GC23" i="15" s="1"/>
  <c r="GD23" i="15" s="1"/>
  <c r="GE23" i="15" s="1"/>
  <c r="GF23" i="15" s="1"/>
  <c r="GG23" i="15" s="1"/>
  <c r="GH23" i="15" s="1"/>
  <c r="GI23" i="15" s="1"/>
  <c r="GJ23" i="15" s="1"/>
  <c r="GK23" i="15" s="1"/>
  <c r="GL23" i="15" s="1"/>
  <c r="GM23" i="15" s="1"/>
  <c r="GN23" i="15" s="1"/>
  <c r="GO23" i="15" s="1"/>
  <c r="GP23" i="15" s="1"/>
  <c r="GQ23" i="15" s="1"/>
  <c r="GR23" i="15" s="1"/>
  <c r="GS23" i="15" s="1"/>
  <c r="GT23" i="15" s="1"/>
  <c r="GU23" i="15" s="1"/>
  <c r="GV23" i="15" s="1"/>
  <c r="GW23" i="15" s="1"/>
  <c r="GX23" i="15" s="1"/>
  <c r="GY23" i="15" s="1"/>
  <c r="GZ23" i="15" s="1"/>
  <c r="HA23" i="15" s="1"/>
  <c r="HB23" i="15" s="1"/>
  <c r="HC23" i="15" s="1"/>
  <c r="HD23" i="15" s="1"/>
  <c r="HE23" i="15" s="1"/>
  <c r="HF23" i="15" s="1"/>
  <c r="HG23" i="15" s="1"/>
  <c r="HH23" i="15" s="1"/>
  <c r="HI23" i="15" s="1"/>
  <c r="HJ23" i="15" s="1"/>
  <c r="HK23" i="15" s="1"/>
  <c r="HL23" i="15" s="1"/>
  <c r="HM23" i="15" s="1"/>
  <c r="HN23" i="15" s="1"/>
  <c r="HO23" i="15" s="1"/>
  <c r="HP23" i="15" s="1"/>
  <c r="HQ23" i="15" s="1"/>
  <c r="HR23" i="15" s="1"/>
  <c r="HS23" i="15" s="1"/>
  <c r="HT23" i="15" s="1"/>
  <c r="HU23" i="15" s="1"/>
  <c r="HV23" i="15" s="1"/>
  <c r="HW23" i="15" s="1"/>
  <c r="HX23" i="15" s="1"/>
  <c r="HY23" i="15" s="1"/>
  <c r="HZ23" i="15" s="1"/>
  <c r="IA23" i="15" s="1"/>
  <c r="IB23" i="15" s="1"/>
  <c r="IC23" i="15" s="1"/>
  <c r="ID23" i="15" s="1"/>
  <c r="IE23" i="15" s="1"/>
  <c r="IF23" i="15" s="1"/>
  <c r="IG23" i="15" s="1"/>
  <c r="IH23" i="15" s="1"/>
  <c r="II23" i="15" s="1"/>
  <c r="IJ23" i="15" s="1"/>
  <c r="IK23" i="15" s="1"/>
  <c r="IL23" i="15" s="1"/>
  <c r="IM23" i="15" s="1"/>
  <c r="IN23" i="15" s="1"/>
  <c r="IO23" i="15" s="1"/>
  <c r="IP23" i="15" s="1"/>
  <c r="IQ23" i="15" s="1"/>
  <c r="IR23" i="15" s="1"/>
  <c r="IS23" i="15" s="1"/>
  <c r="IT23" i="15" s="1"/>
  <c r="IU23" i="15" s="1"/>
  <c r="IV23" i="15" s="1"/>
  <c r="IW23" i="15" s="1"/>
  <c r="IX23" i="15" s="1"/>
  <c r="IY23" i="15" s="1"/>
  <c r="IZ23" i="15" s="1"/>
  <c r="JA23" i="15" s="1"/>
  <c r="JB23" i="15" s="1"/>
  <c r="JC23" i="15" s="1"/>
  <c r="JD23" i="15" s="1"/>
  <c r="JE23" i="15" s="1"/>
  <c r="JF23" i="15" s="1"/>
  <c r="JG23" i="15" s="1"/>
  <c r="JH23" i="15" s="1"/>
  <c r="JI23" i="15" s="1"/>
  <c r="JJ23" i="15" s="1"/>
  <c r="JK23" i="15" s="1"/>
  <c r="JL23" i="15" s="1"/>
  <c r="JM23" i="15" s="1"/>
  <c r="JN23" i="15" s="1"/>
  <c r="JO23" i="15" s="1"/>
  <c r="JP23" i="15" s="1"/>
  <c r="JQ23" i="15" s="1"/>
  <c r="JR23" i="15" s="1"/>
  <c r="JS23" i="15" s="1"/>
  <c r="JT23" i="15" s="1"/>
  <c r="JU23" i="15" s="1"/>
  <c r="JV23" i="15" s="1"/>
  <c r="JW23" i="15" s="1"/>
  <c r="JX23" i="15" s="1"/>
  <c r="JY23" i="15" s="1"/>
  <c r="JZ23" i="15" s="1"/>
  <c r="KA23" i="15" s="1"/>
  <c r="KB23" i="15" s="1"/>
  <c r="KC23" i="15" s="1"/>
  <c r="KD23" i="15" s="1"/>
  <c r="KE23" i="15" s="1"/>
  <c r="KF23" i="15" s="1"/>
  <c r="KG23" i="15" s="1"/>
  <c r="KH23" i="15" s="1"/>
  <c r="KI23" i="15" s="1"/>
  <c r="KJ23" i="15" s="1"/>
  <c r="KK23" i="15" s="1"/>
  <c r="KL23" i="15" s="1"/>
  <c r="KM23" i="15" s="1"/>
  <c r="KN23" i="15" s="1"/>
  <c r="KO23" i="15" s="1"/>
  <c r="KP23" i="15" s="1"/>
  <c r="KQ23" i="15" s="1"/>
  <c r="KR23" i="15" s="1"/>
  <c r="KS23" i="15" s="1"/>
  <c r="KT23" i="15" s="1"/>
  <c r="KU23" i="15" s="1"/>
  <c r="KV23" i="15" s="1"/>
  <c r="KW23" i="15" s="1"/>
  <c r="KX23" i="15" s="1"/>
  <c r="KY23" i="15" s="1"/>
  <c r="KZ23" i="15" s="1"/>
  <c r="LA23" i="15" s="1"/>
  <c r="LB23" i="15" s="1"/>
  <c r="LC23" i="15" s="1"/>
  <c r="LD23" i="15" s="1"/>
  <c r="LE23" i="15" s="1"/>
  <c r="LF23" i="15" s="1"/>
  <c r="LG23" i="15" s="1"/>
  <c r="LH23" i="15" s="1"/>
  <c r="LI23" i="15" s="1"/>
  <c r="LJ23" i="15" s="1"/>
  <c r="LK23" i="15" s="1"/>
  <c r="LL23" i="15" s="1"/>
  <c r="LM23" i="15" s="1"/>
  <c r="LN23" i="15" s="1"/>
  <c r="LO23" i="15" s="1"/>
  <c r="LP23" i="15" s="1"/>
  <c r="LQ23" i="15" s="1"/>
  <c r="LR23" i="15" s="1"/>
  <c r="LS23" i="15" s="1"/>
  <c r="LT23" i="15" s="1"/>
  <c r="LU23" i="15" s="1"/>
  <c r="LV23" i="15" s="1"/>
  <c r="LW23" i="15" s="1"/>
  <c r="LX23" i="15" s="1"/>
  <c r="LY23" i="15" s="1"/>
  <c r="LZ23" i="15" s="1"/>
  <c r="MA23" i="15" s="1"/>
  <c r="MB23" i="15" s="1"/>
  <c r="MC23" i="15" s="1"/>
  <c r="MD23" i="15" s="1"/>
  <c r="ME23" i="15" s="1"/>
  <c r="MF23" i="15" s="1"/>
  <c r="MG23" i="15" s="1"/>
  <c r="MH23" i="15" s="1"/>
  <c r="MI23" i="15" s="1"/>
  <c r="MJ23" i="15" s="1"/>
  <c r="MK23" i="15" s="1"/>
  <c r="ML23" i="15" s="1"/>
  <c r="MM23" i="15" s="1"/>
  <c r="MN23" i="15" s="1"/>
  <c r="MO23" i="15" s="1"/>
  <c r="MP23" i="15" s="1"/>
  <c r="MQ23" i="15" s="1"/>
  <c r="MR23" i="15" s="1"/>
  <c r="MS23" i="15" s="1"/>
  <c r="MT23" i="15" s="1"/>
  <c r="MU23" i="15" s="1"/>
  <c r="MV23" i="15" s="1"/>
  <c r="MW23" i="15" s="1"/>
  <c r="MX23" i="15" s="1"/>
  <c r="MY23" i="15" s="1"/>
  <c r="MZ23" i="15" s="1"/>
  <c r="NA23" i="15" s="1"/>
  <c r="NB23" i="15" s="1"/>
  <c r="NC23" i="15" s="1"/>
  <c r="ND23" i="15" s="1"/>
  <c r="NE23" i="15" s="1"/>
  <c r="NF23" i="15" s="1"/>
  <c r="NG23" i="15" s="1"/>
  <c r="NH23" i="15" s="1"/>
  <c r="NI23" i="15" s="1"/>
  <c r="NJ23" i="15" s="1"/>
  <c r="NK23" i="15" s="1"/>
  <c r="NL23" i="15" s="1"/>
  <c r="NM23" i="15" s="1"/>
  <c r="NN23" i="15" s="1"/>
  <c r="NO23" i="15" s="1"/>
  <c r="NP23" i="15" s="1"/>
  <c r="NQ23" i="15" s="1"/>
  <c r="NR23" i="15" s="1"/>
  <c r="NS23" i="15" s="1"/>
  <c r="NT23" i="15" s="1"/>
  <c r="NU23" i="15" s="1"/>
  <c r="NV23" i="15" s="1"/>
  <c r="NW23" i="15" s="1"/>
  <c r="NX23" i="15" s="1"/>
  <c r="NY23" i="15" s="1"/>
  <c r="NZ23" i="15" s="1"/>
  <c r="OA23" i="15" s="1"/>
  <c r="OB23" i="15" s="1"/>
  <c r="OC23" i="15" s="1"/>
  <c r="OD23" i="15" s="1"/>
  <c r="OE23" i="15" s="1"/>
  <c r="OF23" i="15" s="1"/>
  <c r="OG23" i="15" s="1"/>
  <c r="OH23" i="15" s="1"/>
  <c r="OI23" i="15" s="1"/>
  <c r="OJ23" i="15" s="1"/>
  <c r="OK23" i="15" s="1"/>
  <c r="OL23" i="15" s="1"/>
  <c r="OM23" i="15" s="1"/>
  <c r="ON23" i="15" s="1"/>
  <c r="OO23" i="15" s="1"/>
  <c r="OP23" i="15" s="1"/>
  <c r="OQ23" i="15" s="1"/>
  <c r="OR23" i="15" s="1"/>
  <c r="OS23" i="15" s="1"/>
  <c r="OT23" i="15" s="1"/>
  <c r="OU23" i="15" s="1"/>
  <c r="OV23" i="15" s="1"/>
  <c r="OW23" i="15" s="1"/>
  <c r="OX23" i="15" s="1"/>
  <c r="OY23" i="15" s="1"/>
  <c r="OZ23" i="15" s="1"/>
  <c r="PA23" i="15" s="1"/>
  <c r="PB23" i="15" s="1"/>
  <c r="PC23" i="15" s="1"/>
  <c r="PD23" i="15" s="1"/>
  <c r="PE23" i="15" s="1"/>
  <c r="PF23" i="15" s="1"/>
  <c r="PG23" i="15" s="1"/>
  <c r="PH23" i="15" s="1"/>
  <c r="PI23" i="15" s="1"/>
  <c r="PJ23" i="15" s="1"/>
  <c r="PK23" i="15" s="1"/>
  <c r="PL23" i="15" s="1"/>
  <c r="PM23" i="15" s="1"/>
  <c r="PN23" i="15" s="1"/>
  <c r="PO23" i="15" s="1"/>
  <c r="PP23" i="15" s="1"/>
  <c r="PQ23" i="15" s="1"/>
  <c r="PR23" i="15" s="1"/>
  <c r="PS23" i="15" s="1"/>
  <c r="PT23" i="15" s="1"/>
  <c r="PU23" i="15" s="1"/>
  <c r="PV23" i="15" s="1"/>
  <c r="PW23" i="15" s="1"/>
  <c r="PX23" i="15" s="1"/>
  <c r="PY23" i="15" s="1"/>
  <c r="PZ23" i="15" s="1"/>
  <c r="QA23" i="15" s="1"/>
  <c r="QB23" i="15" s="1"/>
  <c r="QC23" i="15" s="1"/>
  <c r="QD23" i="15" s="1"/>
  <c r="QE23" i="15" s="1"/>
  <c r="QF23" i="15" s="1"/>
  <c r="QG23" i="15" s="1"/>
  <c r="QH23" i="15" s="1"/>
  <c r="QI23" i="15" s="1"/>
  <c r="QJ23" i="15" s="1"/>
  <c r="QK23" i="15" s="1"/>
  <c r="QL23" i="15" s="1"/>
  <c r="QM23" i="15" s="1"/>
  <c r="QN23" i="15" s="1"/>
  <c r="QO23" i="15" s="1"/>
  <c r="QP23" i="15" s="1"/>
  <c r="QQ23" i="15" s="1"/>
  <c r="QR23" i="15" s="1"/>
  <c r="QS23" i="15" s="1"/>
  <c r="QT23" i="15" s="1"/>
  <c r="QU23" i="15" s="1"/>
  <c r="QV23" i="15" s="1"/>
  <c r="QW23" i="15" s="1"/>
  <c r="QX23" i="15" s="1"/>
  <c r="QY23" i="15" s="1"/>
  <c r="QZ23" i="15" s="1"/>
  <c r="RA23" i="15" s="1"/>
  <c r="RB23" i="15" s="1"/>
  <c r="RC23" i="15" s="1"/>
  <c r="RD23" i="15" s="1"/>
  <c r="RE23" i="15" s="1"/>
  <c r="RF23" i="15" s="1"/>
  <c r="RG23" i="15" s="1"/>
  <c r="RH23" i="15" s="1"/>
  <c r="RI23" i="15" s="1"/>
  <c r="RJ23" i="15" s="1"/>
  <c r="RK23" i="15" s="1"/>
  <c r="RL23" i="15" s="1"/>
  <c r="RM23" i="15" s="1"/>
  <c r="RN23" i="15" s="1"/>
  <c r="RO23" i="15" s="1"/>
  <c r="RP23" i="15" s="1"/>
  <c r="RQ23" i="15" s="1"/>
  <c r="RR23" i="15" s="1"/>
  <c r="RS23" i="15" s="1"/>
  <c r="RT23" i="15" s="1"/>
  <c r="RU23" i="15" s="1"/>
  <c r="RV23" i="15" s="1"/>
  <c r="RW23" i="15" s="1"/>
  <c r="RX23" i="15" s="1"/>
  <c r="RY23" i="15" s="1"/>
  <c r="RZ23" i="15" s="1"/>
  <c r="SA23" i="15" s="1"/>
  <c r="SB23" i="15" s="1"/>
  <c r="SC23" i="15" s="1"/>
  <c r="SD23" i="15" s="1"/>
  <c r="SE23" i="15" s="1"/>
  <c r="SF23" i="15" s="1"/>
  <c r="SG23" i="15" s="1"/>
  <c r="SH23" i="15" s="1"/>
  <c r="SI23" i="15" s="1"/>
  <c r="SJ23" i="15" s="1"/>
  <c r="SK23" i="15" s="1"/>
  <c r="SL23" i="15" s="1"/>
  <c r="SM23" i="15" s="1"/>
  <c r="SN23" i="15" s="1"/>
  <c r="SO23" i="15" s="1"/>
  <c r="SP23" i="15" s="1"/>
  <c r="SQ23" i="15" s="1"/>
  <c r="E74" i="16"/>
  <c r="E71" i="16"/>
  <c r="E66" i="16"/>
  <c r="E65" i="16"/>
  <c r="E62" i="16"/>
  <c r="E61" i="16"/>
  <c r="E60" i="16"/>
  <c r="E54" i="16"/>
  <c r="E44" i="16"/>
  <c r="E43" i="16"/>
  <c r="E42" i="16"/>
  <c r="E40" i="16"/>
  <c r="E37" i="16"/>
  <c r="E35" i="16"/>
  <c r="E34" i="16"/>
  <c r="E29" i="16"/>
  <c r="E26" i="16"/>
  <c r="E22" i="16"/>
  <c r="E20" i="16"/>
  <c r="E15" i="16"/>
  <c r="E13" i="16"/>
  <c r="F43" i="20"/>
  <c r="AD5" i="20"/>
  <c r="Y5" i="20"/>
  <c r="V42" i="21"/>
  <c r="C42" i="21"/>
  <c r="V41" i="21"/>
  <c r="C41" i="21"/>
  <c r="V40" i="21"/>
  <c r="C40" i="21"/>
  <c r="V38" i="21"/>
  <c r="C38" i="21"/>
  <c r="V37" i="21"/>
  <c r="C37" i="21"/>
  <c r="V36" i="21"/>
  <c r="C36" i="21"/>
  <c r="V35" i="21"/>
  <c r="C35" i="21"/>
  <c r="V34" i="21"/>
  <c r="C34" i="21"/>
  <c r="V33" i="21"/>
  <c r="C33" i="21"/>
  <c r="V32" i="21"/>
  <c r="C32" i="21"/>
  <c r="V31" i="21"/>
  <c r="V30" i="21"/>
  <c r="V29" i="21"/>
  <c r="V28" i="21"/>
  <c r="V27" i="21"/>
  <c r="V26" i="21"/>
  <c r="V25" i="21"/>
  <c r="V24" i="21"/>
  <c r="V22" i="21"/>
  <c r="V23" i="21"/>
  <c r="V20" i="21"/>
  <c r="V21" i="21"/>
  <c r="V19" i="21"/>
  <c r="V18" i="21"/>
  <c r="V16" i="21"/>
  <c r="V17" i="21"/>
  <c r="V14" i="21"/>
  <c r="V15" i="21"/>
  <c r="V10" i="21"/>
  <c r="V13" i="21"/>
  <c r="V12" i="21"/>
  <c r="V11" i="21"/>
  <c r="V9" i="21"/>
  <c r="V8" i="21"/>
  <c r="V7" i="21"/>
  <c r="V39" i="21"/>
  <c r="AC5" i="21"/>
  <c r="X5" i="21"/>
  <c r="Q71" i="16" a="1"/>
  <c r="G60" i="16" a="1"/>
  <c r="F49" i="16" a="1"/>
  <c r="P40" i="16" a="1"/>
  <c r="P62" i="16" a="1"/>
  <c r="P53" i="16" a="1"/>
  <c r="F43" i="16" a="1"/>
  <c r="H70" i="16" a="1"/>
  <c r="F60" i="16" a="1"/>
  <c r="G48" i="16" a="1"/>
  <c r="G37" i="16" a="1"/>
  <c r="P67" i="16" a="1"/>
  <c r="H57" i="16" a="1"/>
  <c r="Q44" i="16" a="1"/>
  <c r="L37" i="16" a="1"/>
  <c r="H62" i="16" a="1"/>
  <c r="P54" i="16" a="1"/>
  <c r="P41" i="16" a="1"/>
  <c r="F68" i="16" a="1"/>
  <c r="Q57" i="16" a="1"/>
  <c r="M43" i="16" a="1"/>
  <c r="Q68" i="16" a="1"/>
  <c r="P37" i="16" a="1"/>
  <c r="M27" i="16" a="1"/>
  <c r="I15" i="16" a="1"/>
  <c r="P68" i="16" a="1"/>
  <c r="Q33" i="16" a="1"/>
  <c r="P24" i="16" a="1"/>
  <c r="I13" i="16" a="1"/>
  <c r="F61" i="16" a="1"/>
  <c r="I35" i="16" a="1"/>
  <c r="M21" i="16" a="1"/>
  <c r="I11" i="16" a="1"/>
  <c r="P48" i="16" a="1"/>
  <c r="P33" i="16" a="1"/>
  <c r="Q23" i="16" a="1"/>
  <c r="H13" i="16" a="1"/>
  <c r="Q51" i="16" a="1"/>
  <c r="G30" i="16" a="1"/>
  <c r="I18" i="16" a="1"/>
  <c r="Q70" i="16" a="1"/>
  <c r="G35" i="16" a="1"/>
  <c r="G22" i="16" a="1"/>
  <c r="I12" i="16" a="1"/>
  <c r="P19" i="16" a="1"/>
  <c r="F38" i="16" a="1"/>
  <c r="Q11" i="16" a="1"/>
  <c r="M29" i="16" a="1"/>
  <c r="L9" i="16" a="1"/>
  <c r="P44" i="16" a="1"/>
  <c r="M9" i="16" a="1"/>
  <c r="Q22" i="16" a="1"/>
  <c r="M22" i="16" a="1"/>
  <c r="R45" i="20" a="1"/>
  <c r="I34" i="20" a="1"/>
  <c r="N42" i="20" a="1"/>
  <c r="R33" i="20" a="1"/>
  <c r="Q43" i="20" a="1"/>
  <c r="J34" i="20" a="1"/>
  <c r="M43" i="20" a="1"/>
  <c r="R24" i="20" a="1"/>
  <c r="T30" i="20" a="1"/>
  <c r="J23" i="20" a="1"/>
  <c r="R29" i="20" a="1"/>
  <c r="Q19" i="20" a="1"/>
  <c r="R7" i="20" a="1"/>
  <c r="I36" i="20" a="1"/>
  <c r="R20" i="20" a="1"/>
  <c r="G41" i="20" a="1"/>
  <c r="M23" i="20" a="1"/>
  <c r="R39" i="20" a="1"/>
  <c r="R26" i="20" a="1"/>
  <c r="Q20" i="20" a="1"/>
  <c r="Q8" i="20" a="1"/>
  <c r="J14" i="20" a="1"/>
  <c r="U16" i="20" a="1"/>
  <c r="H47" i="20" a="1"/>
  <c r="R22" i="20" a="1"/>
  <c r="H34" i="20" a="1"/>
  <c r="G14" i="20" a="1"/>
  <c r="T27" i="20" a="1"/>
  <c r="T14" i="20" a="1"/>
  <c r="Q9" i="20" a="1"/>
  <c r="R10" i="20" a="1"/>
  <c r="Q10" i="20" a="1"/>
  <c r="I11" i="20" a="1"/>
  <c r="G26" i="20" a="1"/>
  <c r="I7" i="1"/>
  <c r="I19" i="1"/>
  <c r="F53" i="16" a="1"/>
  <c r="I50" i="16" a="1"/>
  <c r="M48" i="20" a="1"/>
  <c r="I44" i="20" a="1"/>
  <c r="I9" i="20" a="1"/>
  <c r="M63" i="16" a="1"/>
  <c r="I50" i="20" a="1"/>
  <c r="G44" i="20" a="1"/>
  <c r="H38" i="20" a="1"/>
  <c r="M17" i="16" a="1"/>
  <c r="T13" i="20" a="1"/>
  <c r="U36" i="20" a="1"/>
  <c r="G69" i="16" a="1"/>
  <c r="H53" i="16" a="1"/>
  <c r="M45" i="20" a="1"/>
  <c r="I18" i="20" a="1"/>
  <c r="I14" i="1"/>
  <c r="G38" i="20" a="1"/>
  <c r="G25" i="16" a="1"/>
  <c r="J15" i="20" a="1"/>
  <c r="M24" i="20" a="1"/>
  <c r="I51" i="16" a="1"/>
  <c r="N19" i="20" a="1"/>
  <c r="F39" i="16" a="1"/>
  <c r="G40" i="20" a="1"/>
  <c r="U32" i="20" a="1"/>
  <c r="G25" i="20" a="1"/>
  <c r="I26" i="1"/>
  <c r="M64" i="16" a="1"/>
  <c r="L71" i="16" a="1"/>
  <c r="P59" i="16" a="1"/>
  <c r="H48" i="16" a="1"/>
  <c r="M74" i="16" a="1"/>
  <c r="H61" i="16" a="1"/>
  <c r="M52" i="16" a="1"/>
  <c r="G41" i="16" a="1"/>
  <c r="H68" i="16" a="1"/>
  <c r="Q58" i="16" a="1"/>
  <c r="I45" i="16" a="1"/>
  <c r="P36" i="16" a="1"/>
  <c r="M66" i="16" a="1"/>
  <c r="F54" i="16" a="1"/>
  <c r="L44" i="16" a="1"/>
  <c r="F74" i="16" a="1"/>
  <c r="Q61" i="16" a="1"/>
  <c r="F52" i="16" a="1"/>
  <c r="M40" i="16" a="1"/>
  <c r="H67" i="16" a="1"/>
  <c r="L57" i="16" a="1"/>
  <c r="F42" i="16" a="1"/>
  <c r="Q62" i="16" a="1"/>
  <c r="Q36" i="16" a="1"/>
  <c r="P26" i="16" a="1"/>
  <c r="M14" i="16" a="1"/>
  <c r="M62" i="16" a="1"/>
  <c r="Q31" i="16" a="1"/>
  <c r="P22" i="16" a="1"/>
  <c r="M12" i="16" a="1"/>
  <c r="I58" i="16" a="1"/>
  <c r="M34" i="16" a="1"/>
  <c r="P20" i="16" a="1"/>
  <c r="I9" i="16" a="1"/>
  <c r="M45" i="16" a="1"/>
  <c r="P31" i="16" a="1"/>
  <c r="G21" i="16" a="1"/>
  <c r="Q12" i="16" a="1"/>
  <c r="L45" i="16" a="1"/>
  <c r="I29" i="16" a="1"/>
  <c r="I16" i="16" a="1"/>
  <c r="Q64" i="16" a="1"/>
  <c r="P34" i="16" a="1"/>
  <c r="P21" i="16" a="1"/>
  <c r="G11" i="16" a="1"/>
  <c r="M16" i="16" a="1"/>
  <c r="M35" i="16" a="1"/>
  <c r="H7" i="16" a="1"/>
  <c r="P17" i="16" a="1"/>
  <c r="Q30" i="16" a="1"/>
  <c r="P30" i="16" a="1"/>
  <c r="Q7" i="16" a="1"/>
  <c r="M18" i="16" a="1"/>
  <c r="I21" i="16" a="1"/>
  <c r="Q44" i="20" a="1"/>
  <c r="H33" i="20" a="1"/>
  <c r="R41" i="20" a="1"/>
  <c r="M33" i="20" a="1"/>
  <c r="U42" i="20" a="1"/>
  <c r="T33" i="20" a="1"/>
  <c r="N41" i="20" a="1"/>
  <c r="Q23" i="20" a="1"/>
  <c r="I30" i="20" a="1"/>
  <c r="G46" i="20" a="1"/>
  <c r="M27" i="20" a="1"/>
  <c r="R16" i="20" a="1"/>
  <c r="M7" i="20" a="1"/>
  <c r="Q33" i="20" a="1"/>
  <c r="M20" i="20" a="1"/>
  <c r="Q37" i="20" a="1"/>
  <c r="T22" i="20" a="1"/>
  <c r="J37" i="20" a="1"/>
  <c r="G22" i="20" a="1"/>
  <c r="Q18" i="20" a="1"/>
  <c r="J8" i="20" a="1"/>
  <c r="T10" i="20" a="1"/>
  <c r="H16" i="20" a="1"/>
  <c r="J46" i="20" a="1"/>
  <c r="R17" i="20" a="1"/>
  <c r="H27" i="20" a="1"/>
  <c r="U49" i="20" a="1"/>
  <c r="G27" i="20" a="1"/>
  <c r="H14" i="20" a="1"/>
  <c r="T7" i="20" a="1"/>
  <c r="I10" i="20" a="1"/>
  <c r="H8" i="20" a="1"/>
  <c r="G8" i="20" a="1"/>
  <c r="U14" i="20" a="1"/>
  <c r="I23" i="1"/>
  <c r="I15" i="1"/>
  <c r="M50" i="16" a="1"/>
  <c r="H73" i="16" a="1"/>
  <c r="H36" i="20" a="1"/>
  <c r="I31" i="20" a="1"/>
  <c r="I48" i="20" a="1"/>
  <c r="G46" i="16" a="1"/>
  <c r="N25" i="20" a="1"/>
  <c r="G47" i="16" a="1"/>
  <c r="I15" i="20" a="1"/>
  <c r="L28" i="16" a="1"/>
  <c r="G13" i="20" a="1"/>
  <c r="G12" i="20" a="1"/>
  <c r="F73" i="16" a="1"/>
  <c r="L64" i="16" a="1"/>
  <c r="T38" i="20" a="1"/>
  <c r="H21" i="20" a="1"/>
  <c r="F69" i="16" a="1"/>
  <c r="N39" i="20" a="1"/>
  <c r="G32" i="16" a="1"/>
  <c r="I11" i="1"/>
  <c r="M12" i="20" a="1"/>
  <c r="G53" i="16" a="1"/>
  <c r="I17" i="1"/>
  <c r="H69" i="16" a="1"/>
  <c r="J35" i="20" a="1"/>
  <c r="N17" i="20" a="1"/>
  <c r="J17" i="20" a="1"/>
  <c r="I25" i="1"/>
  <c r="I70" i="16" a="1"/>
  <c r="M58" i="16" a="1"/>
  <c r="F45" i="16" a="1"/>
  <c r="F71" i="16" a="1"/>
  <c r="Q60" i="16" a="1"/>
  <c r="P51" i="16" a="1"/>
  <c r="I40" i="16" a="1"/>
  <c r="F67" i="16" a="1"/>
  <c r="L58" i="16" a="1"/>
  <c r="G44" i="16" a="1"/>
  <c r="Q74" i="16" a="1"/>
  <c r="F65" i="16" a="1"/>
  <c r="Q52" i="16" a="1"/>
  <c r="I43" i="16" a="1"/>
  <c r="Q72" i="16" a="1"/>
  <c r="L61" i="16" a="1"/>
  <c r="H51" i="16" a="1"/>
  <c r="H38" i="16" a="1"/>
  <c r="F66" i="16" a="1"/>
  <c r="Q55" i="16" a="1"/>
  <c r="Q40" i="16" a="1"/>
  <c r="G57" i="16" a="1"/>
  <c r="H36" i="16" a="1"/>
  <c r="F22" i="16" a="1"/>
  <c r="P13" i="16" a="1"/>
  <c r="I61" i="16" a="1"/>
  <c r="L31" i="16" a="1"/>
  <c r="H21" i="16" a="1"/>
  <c r="P11" i="16" a="1"/>
  <c r="Q53" i="16" a="1"/>
  <c r="F31" i="16" a="1"/>
  <c r="H19" i="16" a="1"/>
  <c r="G8" i="16" a="1"/>
  <c r="P42" i="16" a="1"/>
  <c r="M30" i="16" a="1"/>
  <c r="I20" i="16" a="1"/>
  <c r="L12" i="16" a="1"/>
  <c r="L42" i="16" a="1"/>
  <c r="P27" i="16" a="1"/>
  <c r="G15" i="16" a="1"/>
  <c r="M60" i="16" a="1"/>
  <c r="H31" i="16" a="1"/>
  <c r="M20" i="16" a="1"/>
  <c r="G9" i="16" a="1"/>
  <c r="P8" i="16" a="1"/>
  <c r="I34" i="16" a="1"/>
  <c r="M67" i="16" a="1"/>
  <c r="F13" i="16" a="1"/>
  <c r="Q15" i="16" a="1"/>
  <c r="G26" i="16" a="1"/>
  <c r="L7" i="16" a="1"/>
  <c r="P10" i="16" a="1"/>
  <c r="Q19" i="16" a="1"/>
  <c r="T42" i="20" a="1"/>
  <c r="G49" i="20" a="1"/>
  <c r="M41" i="20" a="1"/>
  <c r="Q32" i="20" a="1"/>
  <c r="J42" i="20" a="1"/>
  <c r="I33" i="20" a="1"/>
  <c r="U37" i="20" a="1"/>
  <c r="M47" i="20" a="1"/>
  <c r="H29" i="20" a="1"/>
  <c r="N43" i="20" a="1"/>
  <c r="Q26" i="20" a="1"/>
  <c r="M16" i="20" a="1"/>
  <c r="T49" i="20" a="1"/>
  <c r="U30" i="20" a="1"/>
  <c r="G16" i="20" a="1"/>
  <c r="R32" i="20" a="1"/>
  <c r="I22" i="20" a="1"/>
  <c r="Q35" i="20" a="1"/>
  <c r="T20" i="20" a="1"/>
  <c r="Q16" i="20" a="1"/>
  <c r="G7" i="20" a="1"/>
  <c r="H10" i="20" a="1"/>
  <c r="Q14" i="20" a="1"/>
  <c r="R43" i="20" a="1"/>
  <c r="I14" i="20" a="1"/>
  <c r="I23" i="20" a="1"/>
  <c r="R46" i="20" a="1"/>
  <c r="H23" i="20" a="1"/>
  <c r="G10" i="20" a="1"/>
  <c r="I7" i="20" a="1"/>
  <c r="T8" i="20" a="1"/>
  <c r="Q41" i="20" a="1"/>
  <c r="U20" i="20" a="1"/>
  <c r="R9" i="20" a="1"/>
  <c r="I37" i="1"/>
  <c r="I44" i="1"/>
  <c r="I64" i="16" a="1"/>
  <c r="I28" i="16" a="1"/>
  <c r="J51" i="20" a="1"/>
  <c r="I24" i="20" a="1"/>
  <c r="J24" i="20" a="1"/>
  <c r="G64" i="16" a="1"/>
  <c r="G28" i="20" a="1"/>
  <c r="H17" i="16" a="1"/>
  <c r="T24" i="20" a="1"/>
  <c r="I51" i="20" a="1"/>
  <c r="I27" i="1"/>
  <c r="G18" i="20" a="1"/>
  <c r="G63" i="16" a="1"/>
  <c r="M10" i="16" a="1"/>
  <c r="G35" i="20" a="1"/>
  <c r="T28" i="20" a="1"/>
  <c r="F55" i="16" a="1"/>
  <c r="M17" i="20" a="1"/>
  <c r="L17" i="16" a="1"/>
  <c r="L55" i="16" a="1"/>
  <c r="M50" i="20" a="1"/>
  <c r="I17" i="16" a="1"/>
  <c r="H24" i="16" a="1"/>
  <c r="I32" i="16" a="1"/>
  <c r="J44" i="20" a="1"/>
  <c r="N9" i="20" a="1"/>
  <c r="N18" i="20" a="1"/>
  <c r="H72" i="16" a="1"/>
  <c r="T21" i="20" a="1"/>
  <c r="I68" i="16" a="1"/>
  <c r="P57" i="16" a="1"/>
  <c r="H44" i="16" a="1"/>
  <c r="Q69" i="16" a="1"/>
  <c r="L60" i="16" a="1"/>
  <c r="P49" i="16" a="1"/>
  <c r="P38" i="16" a="1"/>
  <c r="H66" i="16" a="1"/>
  <c r="Q56" i="16" a="1"/>
  <c r="P43" i="16" a="1"/>
  <c r="L74" i="16" a="1"/>
  <c r="Q63" i="16" a="1"/>
  <c r="L52" i="16" a="1"/>
  <c r="M42" i="16" a="1"/>
  <c r="G70" i="16" a="1"/>
  <c r="I60" i="16" a="1"/>
  <c r="H49" i="16" a="1"/>
  <c r="F37" i="16" a="1"/>
  <c r="G62" i="16" a="1"/>
  <c r="I52" i="16" a="1"/>
  <c r="L40" i="16" a="1"/>
  <c r="L49" i="16" a="1"/>
  <c r="F35" i="16" a="1"/>
  <c r="Q20" i="16" a="1"/>
  <c r="H12" i="16" a="1"/>
  <c r="F57" i="16" a="1"/>
  <c r="Q29" i="16" a="1"/>
  <c r="F20" i="16" a="1"/>
  <c r="P9" i="16" a="1"/>
  <c r="Q45" i="16" a="1"/>
  <c r="H30" i="16" a="1"/>
  <c r="F18" i="16" a="1"/>
  <c r="H71" i="16" a="1"/>
  <c r="H41" i="16" a="1"/>
  <c r="P29" i="16" a="1"/>
  <c r="M19" i="16" a="1"/>
  <c r="Q10" i="16" a="1"/>
  <c r="F36" i="16" a="1"/>
  <c r="M26" i="16" a="1"/>
  <c r="P14" i="16" a="1"/>
  <c r="G59" i="16" a="1"/>
  <c r="F30" i="16" a="1"/>
  <c r="F19" i="16" a="1"/>
  <c r="I8" i="16" a="1"/>
  <c r="L30" i="16" a="1"/>
  <c r="Q32" i="16" a="1"/>
  <c r="P52" i="16" a="1"/>
  <c r="M11" i="16" a="1"/>
  <c r="I14" i="16" a="1"/>
  <c r="Q24" i="16" a="1"/>
  <c r="F26" i="16" a="1"/>
  <c r="P7" i="16" a="1"/>
  <c r="F8" i="16" a="1"/>
  <c r="I42" i="20" a="1"/>
  <c r="T47" i="20" a="1"/>
  <c r="Q40" i="20" a="1"/>
  <c r="Q51" i="20" a="1"/>
  <c r="T41" i="20" a="1"/>
  <c r="H49" i="20" a="1"/>
  <c r="M36" i="20" a="1"/>
  <c r="U46" i="20" a="1"/>
  <c r="U27" i="20" a="1"/>
  <c r="R42" i="20" a="1"/>
  <c r="Q24" i="20" a="1"/>
  <c r="Q15" i="20" a="1"/>
  <c r="N47" i="20" a="1"/>
  <c r="G30" i="20" a="1"/>
  <c r="R50" i="20" a="1"/>
  <c r="M30" i="20" a="1"/>
  <c r="G20" i="20" a="1"/>
  <c r="R34" i="20" a="1"/>
  <c r="I20" i="20" a="1"/>
  <c r="R13" i="20" a="1"/>
  <c r="Q50" i="20" a="1"/>
  <c r="I49" i="20" a="1"/>
  <c r="N10" i="20" a="1"/>
  <c r="N37" i="20" a="1"/>
  <c r="Q13" i="20" a="1"/>
  <c r="M22" i="20" a="1"/>
  <c r="H42" i="20" a="1"/>
  <c r="R40" i="20" a="1"/>
  <c r="H7" i="20" a="1"/>
  <c r="I27" i="20" a="1"/>
  <c r="Q7" i="20" a="1"/>
  <c r="M34" i="20" a="1"/>
  <c r="N16" i="20" a="1"/>
  <c r="N8" i="20" a="1"/>
  <c r="I22" i="1"/>
  <c r="I18" i="1"/>
  <c r="L56" i="16" a="1"/>
  <c r="G24" i="16" a="1"/>
  <c r="U45" i="20" a="1"/>
  <c r="T18" i="20" a="1"/>
  <c r="I13" i="20" a="1"/>
  <c r="G10" i="16" a="1"/>
  <c r="N13" i="20" a="1"/>
  <c r="I72" i="16" a="1"/>
  <c r="G15" i="20" a="1"/>
  <c r="G48" i="20" a="1"/>
  <c r="M56" i="16" a="1"/>
  <c r="H19" i="20" a="1"/>
  <c r="I47" i="16" a="1"/>
  <c r="H28" i="16" a="1"/>
  <c r="T50" i="20" a="1"/>
  <c r="T31" i="20" a="1"/>
  <c r="I33" i="16" a="1"/>
  <c r="G31" i="20" a="1"/>
  <c r="J36" i="20" a="1"/>
  <c r="H10" i="16" a="1"/>
  <c r="U15" i="20" a="1"/>
  <c r="H50" i="20" a="1"/>
  <c r="F64" i="16" a="1"/>
  <c r="F24" i="16" a="1"/>
  <c r="H32" i="20" a="1"/>
  <c r="U19" i="20" a="1"/>
  <c r="J18" i="20" a="1"/>
  <c r="G56" i="16" a="1"/>
  <c r="H17" i="20" a="1"/>
  <c r="G67" i="16" a="1"/>
  <c r="P55" i="16" a="1"/>
  <c r="Q43" i="16" a="1"/>
  <c r="Q67" i="16" a="1"/>
  <c r="I59" i="16" a="1"/>
  <c r="M48" i="16" a="1"/>
  <c r="M37" i="16" a="1"/>
  <c r="Q65" i="16" a="1"/>
  <c r="Q54" i="16" a="1"/>
  <c r="H42" i="16" a="1"/>
  <c r="I71" i="16" a="1"/>
  <c r="G61" i="16" a="1"/>
  <c r="Q50" i="16" a="1"/>
  <c r="F41" i="16" a="1"/>
  <c r="G68" i="16" a="1"/>
  <c r="M59" i="16" a="1"/>
  <c r="F48" i="16" a="1"/>
  <c r="I74" i="16" a="1"/>
  <c r="P61" i="16" a="1"/>
  <c r="G49" i="16" a="1"/>
  <c r="G38" i="16" a="1"/>
  <c r="Q47" i="16" a="1"/>
  <c r="G31" i="16" a="1"/>
  <c r="L20" i="16" a="1"/>
  <c r="F11" i="16" a="1"/>
  <c r="P50" i="16" a="1"/>
  <c r="L29" i="16" a="1"/>
  <c r="Q18" i="16" a="1"/>
  <c r="L68" i="16" a="1"/>
  <c r="Q42" i="16" a="1"/>
  <c r="F29" i="16" a="1"/>
  <c r="H15" i="16" a="1"/>
  <c r="P66" i="16" a="1"/>
  <c r="P39" i="16" a="1"/>
  <c r="F27" i="16" a="1"/>
  <c r="P18" i="16" a="1"/>
  <c r="Q8" i="16" a="1"/>
  <c r="H35" i="16" a="1"/>
  <c r="H22" i="16" a="1"/>
  <c r="M13" i="16" a="1"/>
  <c r="I54" i="16" a="1"/>
  <c r="H29" i="16" a="1"/>
  <c r="H18" i="16" a="1"/>
  <c r="Q35" i="16" a="1"/>
  <c r="L15" i="16" a="1"/>
  <c r="P23" i="16" a="1"/>
  <c r="H37" i="16" a="1"/>
  <c r="M8" i="16" a="1"/>
  <c r="L11" i="16" a="1"/>
  <c r="H20" i="16" a="1"/>
  <c r="P70" i="16" a="1"/>
  <c r="H54" i="16" a="1"/>
  <c r="R49" i="20" a="1"/>
  <c r="H41" i="20" a="1"/>
  <c r="I47" i="20" a="1"/>
  <c r="R37" i="20" a="1"/>
  <c r="N49" i="20" a="1"/>
  <c r="I41" i="20" a="1"/>
  <c r="U47" i="20" a="1"/>
  <c r="Q31" i="20" a="1"/>
  <c r="M42" i="20" a="1"/>
  <c r="J27" i="20" a="1"/>
  <c r="Q34" i="20" a="1"/>
  <c r="N23" i="20" a="1"/>
  <c r="R12" i="20" a="1"/>
  <c r="Q46" i="20" a="1"/>
  <c r="J29" i="20" a="1"/>
  <c r="Q49" i="20" a="1"/>
  <c r="Q29" i="20" a="1"/>
  <c r="R47" i="20" a="1"/>
  <c r="Q30" i="20" a="1"/>
  <c r="R19" i="20" a="1"/>
  <c r="T11" i="20" a="1"/>
  <c r="M26" i="20" a="1"/>
  <c r="G47" i="20" a="1"/>
  <c r="T29" i="20" a="1"/>
  <c r="R35" i="20" a="1"/>
  <c r="M11" i="20" a="1"/>
  <c r="Q21" i="20" a="1"/>
  <c r="J41" i="20" a="1"/>
  <c r="N33" i="20" a="1"/>
  <c r="H43" i="20" a="1"/>
  <c r="Q25" i="20" a="1"/>
  <c r="U11" i="20" a="1"/>
  <c r="U26" i="20" a="1"/>
  <c r="U12" i="20" a="1"/>
  <c r="U7" i="20" a="1"/>
  <c r="I45" i="1"/>
  <c r="I43" i="1"/>
  <c r="G72" i="16" a="1"/>
  <c r="H16" i="16" a="1"/>
  <c r="M28" i="20" a="1"/>
  <c r="J45" i="20" a="1"/>
  <c r="H13" i="20" a="1"/>
  <c r="F25" i="16" a="1"/>
  <c r="J25" i="20" a="1"/>
  <c r="H56" i="16" a="1"/>
  <c r="I32" i="1"/>
  <c r="I40" i="20" a="1"/>
  <c r="L50" i="16" a="1"/>
  <c r="T48" i="20" a="1"/>
  <c r="G39" i="16" a="1"/>
  <c r="I56" i="16" a="1"/>
  <c r="T35" i="20" a="1"/>
  <c r="M18" i="20" a="1"/>
  <c r="G17" i="16" a="1"/>
  <c r="T12" i="20" a="1"/>
  <c r="N35" i="20" a="1"/>
  <c r="F33" i="16" a="1"/>
  <c r="G9" i="20" a="1"/>
  <c r="J38" i="20" a="1"/>
  <c r="F47" i="16" a="1"/>
  <c r="M47" i="16" a="1"/>
  <c r="M38" i="20" a="1"/>
  <c r="N48" i="20" a="1"/>
  <c r="H44" i="20" a="1"/>
  <c r="M39" i="16" a="1"/>
  <c r="H74" i="16" a="1"/>
  <c r="M65" i="16" a="1"/>
  <c r="H52" i="16" a="1"/>
  <c r="I42" i="16" a="1"/>
  <c r="G65" i="16" a="1"/>
  <c r="I57" i="16" a="1"/>
  <c r="P45" i="16" a="1"/>
  <c r="P73" i="16" a="1"/>
  <c r="I62" i="16" a="1"/>
  <c r="G52" i="16" a="1"/>
  <c r="L41" i="16" a="1"/>
  <c r="P69" i="16" a="1"/>
  <c r="H59" i="16" a="1"/>
  <c r="L48" i="16" a="1"/>
  <c r="Q39" i="16" a="1"/>
  <c r="G66" i="16" a="1"/>
  <c r="M57" i="16" a="1"/>
  <c r="F44" i="16" a="1"/>
  <c r="M71" i="16" a="1"/>
  <c r="Q59" i="16" a="1"/>
  <c r="G45" i="16" a="1"/>
  <c r="M36" i="16" a="1"/>
  <c r="G40" i="16" a="1"/>
  <c r="G29" i="16" a="1"/>
  <c r="G18" i="16" a="1"/>
  <c r="H8" i="16" a="1"/>
  <c r="P35" i="16" a="1"/>
  <c r="I26" i="16" a="1"/>
  <c r="Q16" i="16" a="1"/>
  <c r="I65" i="16" a="1"/>
  <c r="M38" i="16" a="1"/>
  <c r="L27" i="16" a="1"/>
  <c r="L14" i="16" a="1"/>
  <c r="P63" i="16" a="1"/>
  <c r="L36" i="16" a="1"/>
  <c r="Q25" i="16" a="1"/>
  <c r="M15" i="16" a="1"/>
  <c r="G71" i="16" a="1"/>
  <c r="L34" i="16" a="1"/>
  <c r="L21" i="16" a="1"/>
  <c r="H11" i="16" a="1"/>
  <c r="Q49" i="16" a="1"/>
  <c r="Q26" i="16" a="1"/>
  <c r="Q13" i="16" a="1"/>
  <c r="L22" i="16" a="1"/>
  <c r="F59" i="16" a="1"/>
  <c r="Q17" i="16" a="1"/>
  <c r="F34" i="16" a="1"/>
  <c r="M24" i="16" a="1"/>
  <c r="G7" i="16" a="1"/>
  <c r="H14" i="16" a="1"/>
  <c r="I27" i="16" a="1"/>
  <c r="H27" i="16" a="1"/>
  <c r="Q48" i="20" a="1"/>
  <c r="G36" i="20" a="1"/>
  <c r="T43" i="20" a="1"/>
  <c r="Q36" i="20" a="1"/>
  <c r="Q47" i="20" a="1"/>
  <c r="I37" i="20" a="1"/>
  <c r="M46" i="20" a="1"/>
  <c r="R28" i="20" a="1"/>
  <c r="T36" i="20" a="1"/>
  <c r="I26" i="20" a="1"/>
  <c r="R31" i="20" a="1"/>
  <c r="J22" i="20" a="1"/>
  <c r="R8" i="20" a="1"/>
  <c r="Q38" i="20" a="1"/>
  <c r="T23" i="20" a="1"/>
  <c r="J43" i="20" a="1"/>
  <c r="N26" i="20" a="1"/>
  <c r="I46" i="20" a="1"/>
  <c r="Q28" i="20" a="1"/>
  <c r="R36" i="20" a="1"/>
  <c r="H11" i="20" a="1"/>
  <c r="H22" i="20" a="1"/>
  <c r="H30" i="20" a="1"/>
  <c r="Q22" i="20" a="1"/>
  <c r="U29" i="20" a="1"/>
  <c r="U8" i="20" a="1"/>
  <c r="R15" i="20" a="1"/>
  <c r="R38" i="20" a="1"/>
  <c r="J20" i="20" a="1"/>
  <c r="Q12" i="20" a="1"/>
  <c r="R14" i="20" a="1"/>
  <c r="T16" i="20" a="1"/>
  <c r="N12" i="20" a="1"/>
  <c r="M10" i="20" a="1"/>
  <c r="I38" i="1"/>
  <c r="I4" i="1"/>
  <c r="I41" i="1"/>
  <c r="I69" i="16" a="1"/>
  <c r="J39" i="20" a="1"/>
  <c r="T39" i="20" a="1"/>
  <c r="J21" i="20" a="1"/>
  <c r="J9" i="20" a="1"/>
  <c r="M33" i="16" a="1"/>
  <c r="J13" i="20" a="1"/>
  <c r="I21" i="20" a="1"/>
  <c r="L47" i="16" a="1"/>
  <c r="G19" i="20" a="1"/>
  <c r="U35" i="20" a="1"/>
  <c r="G17" i="20" a="1"/>
  <c r="L46" i="16" a="1"/>
  <c r="I23" i="16" a="1"/>
  <c r="M39" i="20" a="1"/>
  <c r="I6" i="1"/>
  <c r="G32" i="20" a="1"/>
  <c r="I53" i="16" a="1"/>
  <c r="U24" i="20" a="1"/>
  <c r="G45" i="20" a="1"/>
  <c r="I9" i="1"/>
  <c r="H28" i="20" a="1"/>
  <c r="L72" i="16" a="1"/>
  <c r="I10" i="16" a="1"/>
  <c r="J31" i="20" a="1"/>
  <c r="I39" i="20" a="1"/>
  <c r="I35" i="1"/>
  <c r="L67" i="16" a="1"/>
  <c r="L65" i="16" a="1"/>
  <c r="P60" i="16" a="1"/>
  <c r="P58" i="16" a="1"/>
  <c r="I48" i="16" a="1"/>
  <c r="I19" i="16" a="1"/>
  <c r="L18" i="16" a="1"/>
  <c r="Q14" i="16" a="1"/>
  <c r="P16" i="16" a="1"/>
  <c r="F12" i="16" a="1"/>
  <c r="M31" i="16" a="1"/>
  <c r="M7" i="16" a="1"/>
  <c r="H43" i="16" a="1"/>
  <c r="M37" i="20" a="1"/>
  <c r="N29" i="20" a="1"/>
  <c r="U22" i="20" a="1"/>
  <c r="Q45" i="20" a="1"/>
  <c r="J47" i="20" a="1"/>
  <c r="J26" i="20" a="1"/>
  <c r="Q39" i="20" a="1"/>
  <c r="J11" i="20" a="1"/>
  <c r="I21" i="1"/>
  <c r="L32" i="16" a="1"/>
  <c r="F28" i="16" a="1"/>
  <c r="M19" i="20" a="1"/>
  <c r="F10" i="16" a="1"/>
  <c r="I29" i="1"/>
  <c r="N40" i="20" a="1"/>
  <c r="I35" i="20" a="1"/>
  <c r="U25" i="20" a="1"/>
  <c r="G50" i="20" a="1"/>
  <c r="F23" i="16" a="1"/>
  <c r="G21" i="20" a="1"/>
  <c r="U31" i="20" a="1"/>
  <c r="I73" i="16" a="1"/>
  <c r="F32" i="16" a="1"/>
  <c r="M40" i="20" a="1"/>
  <c r="T19" i="20" a="1"/>
  <c r="I38" i="20" a="1"/>
  <c r="M51" i="20" a="1"/>
  <c r="H32" i="16" a="1"/>
  <c r="T42" i="21" a="1"/>
  <c r="S38" i="21" a="1"/>
  <c r="T28" i="21" a="1"/>
  <c r="M40" i="21" a="1"/>
  <c r="T27" i="21" a="1"/>
  <c r="I8" i="21" a="1"/>
  <c r="F30" i="21" a="1"/>
  <c r="M17" i="21" a="1"/>
  <c r="L41" i="21" a="1"/>
  <c r="I28" i="21" a="1"/>
  <c r="F12" i="21" a="1"/>
  <c r="M8" i="21" a="1"/>
  <c r="I40" i="21" a="1"/>
  <c r="H28" i="21" a="1"/>
  <c r="I25" i="21" a="1"/>
  <c r="L15" i="21" a="1"/>
  <c r="S14" i="21" a="1"/>
  <c r="M41" i="21" a="1"/>
  <c r="H9" i="21" a="1"/>
  <c r="L31" i="21" a="1"/>
  <c r="T38" i="21" a="1"/>
  <c r="G19" i="21" a="1"/>
  <c r="T24" i="21" a="1"/>
  <c r="I35" i="21" a="1"/>
  <c r="M21" i="21" a="1"/>
  <c r="M20" i="21" a="1"/>
  <c r="H41" i="21" a="1"/>
  <c r="H29" i="21" a="1"/>
  <c r="S34" i="21" a="1"/>
  <c r="I22" i="21" a="1"/>
  <c r="T8" i="21" a="1"/>
  <c r="H19" i="21" a="1"/>
  <c r="H26" i="21" a="1"/>
  <c r="F17" i="21" a="1"/>
  <c r="F31" i="21" a="1"/>
  <c r="H8" i="21" a="1"/>
  <c r="E15" i="1"/>
  <c r="G40" i="1"/>
  <c r="J36" i="1"/>
  <c r="E25" i="1"/>
  <c r="H16" i="1"/>
  <c r="Q73" i="16" a="1"/>
  <c r="P64" i="16" a="1"/>
  <c r="M61" i="16" a="1"/>
  <c r="F58" i="16" a="1"/>
  <c r="P56" i="16" a="1"/>
  <c r="I44" i="16" a="1"/>
  <c r="G16" i="16" a="1"/>
  <c r="G14" i="16" a="1"/>
  <c r="G12" i="16" a="1"/>
  <c r="F14" i="16" a="1"/>
  <c r="H9" i="16" a="1"/>
  <c r="F21" i="16" a="1"/>
  <c r="G20" i="16" a="1"/>
  <c r="P25" i="16" a="1"/>
  <c r="N34" i="20" a="1"/>
  <c r="Q27" i="20" a="1"/>
  <c r="H20" i="20" a="1"/>
  <c r="Q42" i="20" a="1"/>
  <c r="I29" i="20" a="1"/>
  <c r="J49" i="20" a="1"/>
  <c r="G34" i="20" a="1"/>
  <c r="N14" i="20" a="1"/>
  <c r="I39" i="1"/>
  <c r="J48" i="20" a="1"/>
  <c r="H40" i="20" a="1"/>
  <c r="M32" i="20" a="1"/>
  <c r="M69" i="16" a="1"/>
  <c r="I63" i="16" a="1"/>
  <c r="I28" i="20" a="1"/>
  <c r="N31" i="20" a="1"/>
  <c r="H51" i="20" a="1"/>
  <c r="N44" i="20" a="1"/>
  <c r="M44" i="20" a="1"/>
  <c r="U18" i="20" a="1"/>
  <c r="M25" i="20" a="1"/>
  <c r="F56" i="16" a="1"/>
  <c r="I25" i="16" a="1"/>
  <c r="H25" i="20" a="1"/>
  <c r="U9" i="20" a="1"/>
  <c r="N28" i="20" a="1"/>
  <c r="N51" i="20" a="1"/>
  <c r="M32" i="16" a="1"/>
  <c r="L42" i="21" a="1"/>
  <c r="M34" i="21" a="1"/>
  <c r="G12" i="21" a="1"/>
  <c r="T30" i="21" a="1"/>
  <c r="H7" i="21" a="1"/>
  <c r="G11" i="21" a="1"/>
  <c r="L23" i="21" a="1"/>
  <c r="H17" i="21" a="1"/>
  <c r="H31" i="21" a="1"/>
  <c r="S33" i="21" a="1"/>
  <c r="S31" i="21" a="1"/>
  <c r="F7" i="21" a="1"/>
  <c r="S37" i="21" a="1"/>
  <c r="G21" i="21" a="1"/>
  <c r="I16" i="21" a="1"/>
  <c r="L36" i="21" a="1"/>
  <c r="L7" i="21" a="1"/>
  <c r="T10" i="21" a="1"/>
  <c r="M9" i="21" a="1"/>
  <c r="I13" i="21" a="1"/>
  <c r="H37" i="21" a="1"/>
  <c r="S32" i="21" a="1"/>
  <c r="T17" i="21" a="1"/>
  <c r="F11" i="21" a="1"/>
  <c r="F37" i="21" a="1"/>
  <c r="I24" i="21" a="1"/>
  <c r="H36" i="21" a="1"/>
  <c r="T25" i="21" a="1"/>
  <c r="S25" i="21" a="1"/>
  <c r="G17" i="21" a="1"/>
  <c r="F41" i="21" a="1"/>
  <c r="H34" i="21" a="1"/>
  <c r="H23" i="21" a="1"/>
  <c r="H32" i="21" a="1"/>
  <c r="L18" i="21" a="1"/>
  <c r="I27" i="21" a="1"/>
  <c r="J9" i="1"/>
  <c r="G14" i="1"/>
  <c r="F40" i="1"/>
  <c r="G28" i="1"/>
  <c r="E26" i="1"/>
  <c r="E16" i="1"/>
  <c r="G16" i="1"/>
  <c r="F32" i="1"/>
  <c r="K37" i="1"/>
  <c r="K41" i="1"/>
  <c r="J15" i="1"/>
  <c r="E34" i="1"/>
  <c r="E33" i="1"/>
  <c r="E14" i="1"/>
  <c r="J45" i="1"/>
  <c r="H19" i="1"/>
  <c r="E10" i="1"/>
  <c r="G9" i="1"/>
  <c r="E29" i="1"/>
  <c r="E5" i="1"/>
  <c r="E18" i="1"/>
  <c r="G24" i="1"/>
  <c r="K12" i="1"/>
  <c r="K17" i="1"/>
  <c r="H23" i="1"/>
  <c r="J10" i="1"/>
  <c r="K10" i="1"/>
  <c r="E31" i="1"/>
  <c r="J28" i="1"/>
  <c r="G30" i="1"/>
  <c r="G44" i="1"/>
  <c r="H11" i="1"/>
  <c r="K35" i="1"/>
  <c r="J32" i="1"/>
  <c r="F5" i="1"/>
  <c r="I66" i="16" a="1"/>
  <c r="G58" i="16" a="1"/>
  <c r="L54" i="16" a="1"/>
  <c r="Q48" i="16" a="1"/>
  <c r="H45" i="16" a="1"/>
  <c r="I37" i="16" a="1"/>
  <c r="F9" i="16" a="1"/>
  <c r="Q66" i="16" a="1"/>
  <c r="H65" i="16" a="1"/>
  <c r="L8" i="16" a="1"/>
  <c r="L51" i="16" a="1"/>
  <c r="F7" i="16" a="1"/>
  <c r="Q9" i="16" a="1"/>
  <c r="M49" i="20" a="1"/>
  <c r="R48" i="20" a="1"/>
  <c r="U41" i="20" a="1"/>
  <c r="Q11" i="20" a="1"/>
  <c r="R27" i="20" a="1"/>
  <c r="N11" i="20" a="1"/>
  <c r="J30" i="20" a="1"/>
  <c r="R30" i="20" a="1"/>
  <c r="N22" i="20" a="1"/>
  <c r="I16" i="1"/>
  <c r="J50" i="20" a="1"/>
  <c r="H18" i="20" a="1"/>
  <c r="G33" i="16" a="1"/>
  <c r="H48" i="20" a="1"/>
  <c r="T40" i="20" a="1"/>
  <c r="G50" i="16" a="1"/>
  <c r="T15" i="20" a="1"/>
  <c r="I28" i="1"/>
  <c r="I12" i="20" a="1"/>
  <c r="U40" i="20" a="1"/>
  <c r="I31" i="1"/>
  <c r="M21" i="20" a="1"/>
  <c r="M55" i="16" a="1"/>
  <c r="F17" i="16" a="1"/>
  <c r="I32" i="20" a="1"/>
  <c r="N36" i="20" a="1"/>
  <c r="I25" i="20" a="1"/>
  <c r="T17" i="20" a="1"/>
  <c r="T45" i="20" a="1"/>
  <c r="I42" i="21" a="1"/>
  <c r="H25" i="21" a="1"/>
  <c r="S28" i="21" a="1"/>
  <c r="T23" i="21" a="1"/>
  <c r="M15" i="21" a="1"/>
  <c r="G28" i="21" a="1"/>
  <c r="L38" i="21" a="1"/>
  <c r="G13" i="21" a="1"/>
  <c r="S24" i="21" a="1"/>
  <c r="F23" i="21" a="1"/>
  <c r="L26" i="21" a="1"/>
  <c r="T9" i="21" a="1"/>
  <c r="G40" i="21" a="1"/>
  <c r="H33" i="21" a="1"/>
  <c r="L11" i="21" a="1"/>
  <c r="M25" i="21" a="1"/>
  <c r="I30" i="21" a="1"/>
  <c r="I17" i="21" a="1"/>
  <c r="M11" i="21" a="1"/>
  <c r="G32" i="21" a="1"/>
  <c r="G38" i="21" a="1"/>
  <c r="F24" i="21" a="1"/>
  <c r="M22" i="21" a="1"/>
  <c r="G8" i="21" a="1"/>
  <c r="L24" i="21" a="1"/>
  <c r="G31" i="21" a="1"/>
  <c r="G36" i="21" a="1"/>
  <c r="F32" i="21" a="1"/>
  <c r="S20" i="21" a="1"/>
  <c r="L32" i="21" a="1"/>
  <c r="I38" i="21" a="1"/>
  <c r="G26" i="21" a="1"/>
  <c r="H18" i="21" a="1"/>
  <c r="T13" i="21" a="1"/>
  <c r="G34" i="21" a="1"/>
  <c r="M7" i="21" a="1"/>
  <c r="E24" i="1"/>
  <c r="H8" i="1"/>
  <c r="J22" i="1"/>
  <c r="G22" i="1"/>
  <c r="F23" i="1"/>
  <c r="H7" i="1"/>
  <c r="J12" i="1"/>
  <c r="K38" i="1"/>
  <c r="J27" i="1"/>
  <c r="J30" i="1"/>
  <c r="F30" i="1"/>
  <c r="G33" i="1"/>
  <c r="E42" i="1"/>
  <c r="H42" i="1"/>
  <c r="G39" i="1"/>
  <c r="J33" i="1"/>
  <c r="H26" i="1"/>
  <c r="G35" i="1"/>
  <c r="K20" i="1"/>
  <c r="E38" i="1"/>
  <c r="F62" i="16" a="1"/>
  <c r="G54" i="16" a="1"/>
  <c r="I49" i="16" a="1"/>
  <c r="Q46" i="16" a="1"/>
  <c r="G42" i="16" a="1"/>
  <c r="L70" i="16" a="1"/>
  <c r="P74" i="16" a="1"/>
  <c r="L62" i="16" a="1"/>
  <c r="H58" i="16" a="1"/>
  <c r="L66" i="16" a="1"/>
  <c r="I36" i="16" a="1"/>
  <c r="P46" i="16" a="1"/>
  <c r="I7" i="16" a="1"/>
  <c r="N46" i="20" a="1"/>
  <c r="R44" i="20" a="1"/>
  <c r="J33" i="20" a="1"/>
  <c r="M8" i="20" a="1"/>
  <c r="R25" i="20" a="1"/>
  <c r="U10" i="20" a="1"/>
  <c r="G29" i="20" a="1"/>
  <c r="J16" i="20" a="1"/>
  <c r="R11" i="20" a="1"/>
  <c r="I30" i="1"/>
  <c r="G24" i="20" a="1"/>
  <c r="U17" i="20" a="1"/>
  <c r="N38" i="20" a="1"/>
  <c r="J40" i="20" a="1"/>
  <c r="J28" i="20" a="1"/>
  <c r="F63" i="16" a="1"/>
  <c r="I34" i="1"/>
  <c r="I55" i="16" a="1"/>
  <c r="H35" i="20" a="1"/>
  <c r="T44" i="20" a="1"/>
  <c r="L69" i="16" a="1"/>
  <c r="M9" i="20" a="1"/>
  <c r="H47" i="16" a="1"/>
  <c r="M51" i="16" a="1"/>
  <c r="H45" i="20" a="1"/>
  <c r="N15" i="20" a="1"/>
  <c r="I42" i="1"/>
  <c r="I12" i="1"/>
  <c r="H9" i="20" a="1"/>
  <c r="H42" i="21" a="1"/>
  <c r="H20" i="21" a="1"/>
  <c r="L21" i="21" a="1"/>
  <c r="G14" i="21" a="1"/>
  <c r="I21" i="21" a="1"/>
  <c r="I19" i="21" a="1"/>
  <c r="L28" i="21" a="1"/>
  <c r="T7" i="21" a="1"/>
  <c r="S21" i="21" a="1"/>
  <c r="F16" i="21" a="1"/>
  <c r="F19" i="21" a="1"/>
  <c r="I9" i="21" a="1"/>
  <c r="M32" i="21" a="1"/>
  <c r="F25" i="21" a="1"/>
  <c r="H10" i="21" a="1"/>
  <c r="L17" i="21" a="1"/>
  <c r="M14" i="21" a="1"/>
  <c r="F36" i="21" a="1"/>
  <c r="F8" i="21" a="1"/>
  <c r="T21" i="21" a="1"/>
  <c r="M31" i="21" a="1"/>
  <c r="T26" i="21" a="1"/>
  <c r="S13" i="21" a="1"/>
  <c r="T12" i="21" a="1"/>
  <c r="H13" i="21" a="1"/>
  <c r="G7" i="21" a="1"/>
  <c r="M29" i="21" a="1"/>
  <c r="F35" i="21" a="1"/>
  <c r="S16" i="21" a="1"/>
  <c r="F13" i="21" a="1"/>
  <c r="S41" i="21" a="1"/>
  <c r="G18" i="21" a="1"/>
  <c r="G24" i="21" a="1"/>
  <c r="T32" i="21" a="1"/>
  <c r="G16" i="21" a="1"/>
  <c r="T22" i="21" a="1"/>
  <c r="J34" i="1"/>
  <c r="E28" i="1"/>
  <c r="J8" i="1"/>
  <c r="K19" i="1"/>
  <c r="K7" i="1"/>
  <c r="G27" i="1"/>
  <c r="H9" i="1"/>
  <c r="K4" i="1"/>
  <c r="F11" i="1"/>
  <c r="H22" i="1"/>
  <c r="E8" i="1"/>
  <c r="J40" i="1"/>
  <c r="K11" i="1"/>
  <c r="H18" i="1"/>
  <c r="E12" i="1"/>
  <c r="J43" i="1"/>
  <c r="F4" i="1"/>
  <c r="E37" i="1"/>
  <c r="E43" i="1"/>
  <c r="K13" i="1"/>
  <c r="K25" i="1"/>
  <c r="K16" i="1"/>
  <c r="F45" i="1"/>
  <c r="K26" i="1"/>
  <c r="J26" i="1"/>
  <c r="J16" i="1"/>
  <c r="K5" i="1"/>
  <c r="E41" i="1"/>
  <c r="K18" i="1"/>
  <c r="H24" i="1"/>
  <c r="K14" i="1"/>
  <c r="H27" i="1"/>
  <c r="H4" i="1"/>
  <c r="M54" i="16" a="1"/>
  <c r="P47" i="16" a="1"/>
  <c r="Q41" i="16" a="1"/>
  <c r="H40" i="16" a="1"/>
  <c r="P72" i="16" a="1"/>
  <c r="G43" i="16" a="1"/>
  <c r="F40" i="16" a="1"/>
  <c r="I41" i="16" a="1"/>
  <c r="L38" i="16" a="1"/>
  <c r="Q34" i="16" a="1"/>
  <c r="Q28" i="16" a="1"/>
  <c r="L19" i="16" a="1"/>
  <c r="P15" i="16" a="1"/>
  <c r="H37" i="20" a="1"/>
  <c r="T37" i="20" a="1"/>
  <c r="T26" i="20" a="1"/>
  <c r="G42" i="20" a="1"/>
  <c r="T46" i="20" a="1"/>
  <c r="R23" i="20" a="1"/>
  <c r="G11" i="20" a="1"/>
  <c r="R21" i="20" a="1"/>
  <c r="J12" i="20" a="1"/>
  <c r="M31" i="20" a="1"/>
  <c r="G39" i="20" a="1"/>
  <c r="H31" i="20" a="1"/>
  <c r="I17" i="20" a="1"/>
  <c r="L10" i="16" a="1"/>
  <c r="H33" i="16" a="1"/>
  <c r="M73" i="16" a="1"/>
  <c r="I39" i="16" a="1"/>
  <c r="I10" i="1"/>
  <c r="U28" i="20" a="1"/>
  <c r="H25" i="16" a="1"/>
  <c r="H63" i="16" a="1"/>
  <c r="G51" i="16" a="1"/>
  <c r="U39" i="20" a="1"/>
  <c r="T25" i="20" a="1"/>
  <c r="N24" i="20" a="1"/>
  <c r="H50" i="16" a="1"/>
  <c r="L16" i="16" a="1"/>
  <c r="M13" i="20" a="1"/>
  <c r="S42" i="21" a="1"/>
  <c r="S29" i="21" a="1"/>
  <c r="L12" i="21" a="1"/>
  <c r="L40" i="21" a="1"/>
  <c r="H16" i="21" a="1"/>
  <c r="S10" i="21" a="1"/>
  <c r="H12" i="21" a="1"/>
  <c r="T40" i="21" a="1"/>
  <c r="G20" i="21" a="1"/>
  <c r="F33" i="21" a="1"/>
  <c r="F34" i="21" a="1"/>
  <c r="T41" i="21" a="1"/>
  <c r="L37" i="21" a="1"/>
  <c r="F29" i="21" a="1"/>
  <c r="G35" i="21" a="1"/>
  <c r="S11" i="21" a="1"/>
  <c r="I7" i="21" a="1"/>
  <c r="S35" i="21" a="1"/>
  <c r="I11" i="21" a="1"/>
  <c r="S15" i="21" a="1"/>
  <c r="M36" i="21" a="1"/>
  <c r="F21" i="21" a="1"/>
  <c r="I34" i="21" a="1"/>
  <c r="F9" i="21" a="1"/>
  <c r="L33" i="21" a="1"/>
  <c r="L39" i="21" a="1"/>
  <c r="H27" i="21" a="1"/>
  <c r="F15" i="21" a="1"/>
  <c r="H30" i="21" a="1"/>
  <c r="S7" i="21" a="1"/>
  <c r="S36" i="21" a="1"/>
  <c r="I37" i="21" a="1"/>
  <c r="F40" i="21" a="1"/>
  <c r="I20" i="21" a="1"/>
  <c r="L13" i="21" a="1"/>
  <c r="L9" i="21" a="1"/>
  <c r="H17" i="1"/>
  <c r="K36" i="1"/>
  <c r="J35" i="1"/>
  <c r="F25" i="1"/>
  <c r="H28" i="1"/>
  <c r="G25" i="1"/>
  <c r="H13" i="1"/>
  <c r="K27" i="1"/>
  <c r="K31" i="1"/>
  <c r="E35" i="1"/>
  <c r="G42" i="1"/>
  <c r="K22" i="1"/>
  <c r="E45" i="1"/>
  <c r="F9" i="1"/>
  <c r="J24" i="1"/>
  <c r="F13" i="1"/>
  <c r="K24" i="1"/>
  <c r="K15" i="1"/>
  <c r="K21" i="1"/>
  <c r="H40" i="1"/>
  <c r="H31" i="1"/>
  <c r="J6" i="1"/>
  <c r="H41" i="1"/>
  <c r="F26" i="1"/>
  <c r="F43" i="1"/>
  <c r="H20" i="1"/>
  <c r="K6" i="1"/>
  <c r="H33" i="1"/>
  <c r="F18" i="1"/>
  <c r="G26" i="1"/>
  <c r="F15" i="1"/>
  <c r="L43" i="16" a="1"/>
  <c r="G74" i="16" a="1"/>
  <c r="M70" i="16" a="1"/>
  <c r="I67" i="16" a="1"/>
  <c r="H60" i="16" a="1"/>
  <c r="I30" i="16" a="1"/>
  <c r="G27" i="16" a="1"/>
  <c r="Q27" i="16" a="1"/>
  <c r="H26" i="16" a="1"/>
  <c r="Q21" i="16" a="1"/>
  <c r="F15" i="16" a="1"/>
  <c r="L35" i="16" a="1"/>
  <c r="M49" i="16" a="1"/>
  <c r="H46" i="20" a="1"/>
  <c r="R51" i="20" a="1"/>
  <c r="G33" i="20" a="1"/>
  <c r="H26" i="20" a="1"/>
  <c r="M29" i="20" a="1"/>
  <c r="U33" i="20" a="1"/>
  <c r="R18" i="20" a="1"/>
  <c r="Q17" i="20" a="1"/>
  <c r="J7" i="20" a="1"/>
  <c r="H55" i="16" a="1"/>
  <c r="M15" i="20" a="1"/>
  <c r="F50" i="16" a="1"/>
  <c r="L63" i="16" a="1"/>
  <c r="F72" i="16" a="1"/>
  <c r="T9" i="20" a="1"/>
  <c r="G51" i="20" a="1"/>
  <c r="L53" i="16" a="1"/>
  <c r="N50" i="20" a="1"/>
  <c r="I46" i="16" a="1"/>
  <c r="H39" i="20" a="1"/>
  <c r="G23" i="16" a="1"/>
  <c r="H39" i="16" a="1"/>
  <c r="L23" i="16" a="1"/>
  <c r="U51" i="20" a="1"/>
  <c r="N32" i="20" a="1"/>
  <c r="I5" i="1"/>
  <c r="M53" i="16" a="1"/>
  <c r="I13" i="1"/>
  <c r="M42" i="21" a="1"/>
  <c r="I41" i="21" a="1"/>
  <c r="T33" i="21" a="1"/>
  <c r="H15" i="21" a="1"/>
  <c r="L16" i="21" a="1"/>
  <c r="G15" i="21" a="1"/>
  <c r="G27" i="21" a="1"/>
  <c r="S39" i="21" a="1"/>
  <c r="G41" i="21" a="1"/>
  <c r="I32" i="21" a="1"/>
  <c r="L35" i="21" a="1"/>
  <c r="H14" i="21" a="1"/>
  <c r="H40" i="21" a="1"/>
  <c r="H24" i="21" a="1"/>
  <c r="M24" i="21" a="1"/>
  <c r="M37" i="21" a="1"/>
  <c r="H39" i="21" a="1"/>
  <c r="I26" i="21" a="1"/>
  <c r="T34" i="21" a="1"/>
  <c r="G22" i="21" a="1"/>
  <c r="M16" i="21" a="1"/>
  <c r="S19" i="21" a="1"/>
  <c r="I15" i="21" a="1"/>
  <c r="H11" i="21" a="1"/>
  <c r="T11" i="21" a="1"/>
  <c r="F27" i="21" a="1"/>
  <c r="I39" i="21" a="1"/>
  <c r="S18" i="21" a="1"/>
  <c r="G39" i="21" a="1"/>
  <c r="L30" i="21" a="1"/>
  <c r="T18" i="21" a="1"/>
  <c r="M30" i="21" a="1"/>
  <c r="M28" i="21" a="1"/>
  <c r="F20" i="21" a="1"/>
  <c r="I31" i="21" a="1"/>
  <c r="F10" i="21" a="1"/>
  <c r="F39" i="1"/>
  <c r="F28" i="1"/>
  <c r="K39" i="1"/>
  <c r="G37" i="1"/>
  <c r="F29" i="1"/>
  <c r="K40" i="1"/>
  <c r="J11" i="1"/>
  <c r="H25" i="1"/>
  <c r="G29" i="1"/>
  <c r="K32" i="1"/>
  <c r="H38" i="1"/>
  <c r="H44" i="1"/>
  <c r="F22" i="1"/>
  <c r="G21" i="1"/>
  <c r="J44" i="1"/>
  <c r="J20" i="1"/>
  <c r="J37" i="1"/>
  <c r="J4" i="1"/>
  <c r="K34" i="1"/>
  <c r="F34" i="1"/>
  <c r="K28" i="1"/>
  <c r="E17" i="1"/>
  <c r="F42" i="1"/>
  <c r="G6" i="1"/>
  <c r="J25" i="1"/>
  <c r="H34" i="1"/>
  <c r="E11" i="1"/>
  <c r="E4" i="1"/>
  <c r="F31" i="1"/>
  <c r="F35" i="1"/>
  <c r="E19" i="1"/>
  <c r="E23" i="1"/>
  <c r="I38" i="16" a="1"/>
  <c r="H34" i="16" a="1"/>
  <c r="L26" i="16" a="1"/>
  <c r="U34" i="20" a="1"/>
  <c r="I16" i="20" a="1"/>
  <c r="N21" i="20" a="1"/>
  <c r="G28" i="16" a="1"/>
  <c r="H24" i="20" a="1"/>
  <c r="U48" i="20" a="1"/>
  <c r="U38" i="20" a="1"/>
  <c r="F28" i="21" a="1"/>
  <c r="S17" i="21" a="1"/>
  <c r="L19" i="21" a="1"/>
  <c r="M26" i="21" a="1"/>
  <c r="M27" i="21" a="1"/>
  <c r="T19" i="21" a="1"/>
  <c r="S23" i="21" a="1"/>
  <c r="G37" i="21" a="1"/>
  <c r="G33" i="21" a="1"/>
  <c r="E9" i="1"/>
  <c r="F20" i="1"/>
  <c r="J42" i="1"/>
  <c r="J13" i="1"/>
  <c r="G34" i="1"/>
  <c r="E20" i="1"/>
  <c r="G11" i="1"/>
  <c r="H32" i="1"/>
  <c r="E27" i="1"/>
  <c r="K9" i="1"/>
  <c r="J17" i="1"/>
  <c r="F33" i="1"/>
  <c r="H35" i="1"/>
  <c r="F24" i="1"/>
  <c r="F44" i="1"/>
  <c r="H12" i="1"/>
  <c r="L59" i="16" a="1"/>
  <c r="G23" i="20" a="1"/>
  <c r="H12" i="20" a="1"/>
  <c r="F46" i="16" a="1"/>
  <c r="M35" i="20" a="1"/>
  <c r="T32" i="20" a="1"/>
  <c r="M72" i="16" a="1"/>
  <c r="I20" i="1"/>
  <c r="I36" i="21" a="1"/>
  <c r="L34" i="21" a="1"/>
  <c r="T20" i="21" a="1"/>
  <c r="H21" i="21" a="1"/>
  <c r="I18" i="21" a="1"/>
  <c r="S26" i="21" a="1"/>
  <c r="L10" i="21" a="1"/>
  <c r="I33" i="21" a="1"/>
  <c r="L25" i="21" a="1"/>
  <c r="G8" i="1"/>
  <c r="F7" i="1"/>
  <c r="F17" i="1"/>
  <c r="K43" i="1"/>
  <c r="K29" i="1"/>
  <c r="F10" i="1"/>
  <c r="G7" i="1"/>
  <c r="E21" i="1"/>
  <c r="G12" i="1"/>
  <c r="J29" i="1"/>
  <c r="H43" i="1"/>
  <c r="E32" i="1"/>
  <c r="M68" i="16" a="1"/>
  <c r="M25" i="16" a="1"/>
  <c r="L13" i="16" a="1"/>
  <c r="U43" i="20" a="1"/>
  <c r="N20" i="20" a="1"/>
  <c r="F16" i="16" a="1"/>
  <c r="I45" i="20" a="1"/>
  <c r="U13" i="20" a="1"/>
  <c r="U50" i="20" a="1"/>
  <c r="H64" i="16" a="1"/>
  <c r="I29" i="21" a="1"/>
  <c r="M13" i="21" a="1"/>
  <c r="S8" i="21" a="1"/>
  <c r="G29" i="21" a="1"/>
  <c r="F14" i="21" a="1"/>
  <c r="S9" i="21" a="1"/>
  <c r="G25" i="21" a="1"/>
  <c r="H22" i="21" a="1"/>
  <c r="I12" i="21" a="1"/>
  <c r="E6" i="1"/>
  <c r="G32" i="1"/>
  <c r="G19" i="1"/>
  <c r="K33" i="1"/>
  <c r="K44" i="1"/>
  <c r="G15" i="1"/>
  <c r="J39" i="1"/>
  <c r="F41" i="1"/>
  <c r="J19" i="1"/>
  <c r="K8" i="1"/>
  <c r="M41" i="16" a="1"/>
  <c r="L24" i="16" a="1"/>
  <c r="J21" i="1"/>
  <c r="Q37" i="16" a="1"/>
  <c r="G36" i="16" a="1"/>
  <c r="G13" i="16" a="1"/>
  <c r="U23" i="20" a="1"/>
  <c r="I8" i="20" a="1"/>
  <c r="I40" i="1"/>
  <c r="G55" i="16" a="1"/>
  <c r="M23" i="16" a="1"/>
  <c r="J19" i="20" a="1"/>
  <c r="I8" i="1"/>
  <c r="T29" i="21" a="1"/>
  <c r="H38" i="21" a="1"/>
  <c r="T36" i="21" a="1"/>
  <c r="G10" i="21" a="1"/>
  <c r="G30" i="21" a="1"/>
  <c r="F18" i="21" a="1"/>
  <c r="L29" i="21" a="1"/>
  <c r="S40" i="21" a="1"/>
  <c r="F39" i="21" a="1"/>
  <c r="F19" i="1"/>
  <c r="J38" i="1"/>
  <c r="K23" i="1"/>
  <c r="H37" i="1"/>
  <c r="J18" i="1"/>
  <c r="H36" i="1"/>
  <c r="G20" i="1"/>
  <c r="E30" i="1"/>
  <c r="E22" i="1"/>
  <c r="F27" i="1"/>
  <c r="P65" i="16" a="1"/>
  <c r="I22" i="16" a="1"/>
  <c r="P32" i="16" a="1"/>
  <c r="N30" i="20" a="1"/>
  <c r="M14" i="20" a="1"/>
  <c r="L39" i="16" a="1"/>
  <c r="N45" i="20" a="1"/>
  <c r="U44" i="20" a="1"/>
  <c r="U21" i="20" a="1"/>
  <c r="F42" i="21" a="1"/>
  <c r="S12" i="21" a="1"/>
  <c r="M33" i="21" a="1"/>
  <c r="M35" i="21" a="1"/>
  <c r="G9" i="21" a="1"/>
  <c r="T31" i="21" a="1"/>
  <c r="T39" i="21" a="1"/>
  <c r="L22" i="21" a="1"/>
  <c r="H35" i="21" a="1"/>
  <c r="G31" i="1"/>
  <c r="G17" i="1"/>
  <c r="J41" i="1"/>
  <c r="H45" i="1"/>
  <c r="F16" i="1"/>
  <c r="F14" i="1"/>
  <c r="G4" i="1"/>
  <c r="L25" i="16" a="1"/>
  <c r="F51" i="16" a="1"/>
  <c r="F70" i="16" a="1"/>
  <c r="G34" i="16" a="1"/>
  <c r="P12" i="16" a="1"/>
  <c r="G37" i="20" a="1"/>
  <c r="J10" i="20" a="1"/>
  <c r="I33" i="1"/>
  <c r="G73" i="16" a="1"/>
  <c r="H46" i="16" a="1"/>
  <c r="H15" i="20" a="1"/>
  <c r="G42" i="21" a="1"/>
  <c r="L8" i="21" a="1"/>
  <c r="F26" i="21" a="1"/>
  <c r="S30" i="21" a="1"/>
  <c r="F22" i="21" a="1"/>
  <c r="S22" i="21" a="1"/>
  <c r="M23" i="21" a="1"/>
  <c r="L27" i="21" a="1"/>
  <c r="S27" i="21" a="1"/>
  <c r="K45" i="1"/>
  <c r="F38" i="1"/>
  <c r="F8" i="1"/>
  <c r="G18" i="1"/>
  <c r="E44" i="1"/>
  <c r="H39" i="1"/>
  <c r="J23" i="1"/>
  <c r="G23" i="1"/>
  <c r="F6" i="1"/>
  <c r="K30" i="1"/>
  <c r="J31" i="1"/>
  <c r="E40" i="1"/>
  <c r="H15" i="1"/>
  <c r="G43" i="1"/>
  <c r="M44" i="16" a="1"/>
  <c r="Q38" i="16" a="1"/>
  <c r="I31" i="16" a="1"/>
  <c r="T34" i="20" a="1"/>
  <c r="G43" i="20" a="1"/>
  <c r="N7" i="20" a="1"/>
  <c r="I19" i="20" a="1"/>
  <c r="J32" i="20" a="1"/>
  <c r="M46" i="16" a="1"/>
  <c r="H23" i="16" a="1"/>
  <c r="L33" i="16" a="1"/>
  <c r="G23" i="21" a="1"/>
  <c r="T35" i="21" a="1"/>
  <c r="I10" i="21" a="1"/>
  <c r="L20" i="21" a="1"/>
  <c r="M19" i="21" a="1"/>
  <c r="M12" i="21" a="1"/>
  <c r="M10" i="21" a="1"/>
  <c r="M39" i="21" a="1"/>
  <c r="I14" i="21" a="1"/>
  <c r="H21" i="1"/>
  <c r="E7" i="1"/>
  <c r="J14" i="1"/>
  <c r="F21" i="1"/>
  <c r="G13" i="1"/>
  <c r="H5" i="1"/>
  <c r="F36" i="1"/>
  <c r="G5" i="1"/>
  <c r="H10" i="1"/>
  <c r="H14" i="1"/>
  <c r="G36" i="1"/>
  <c r="E13" i="1"/>
  <c r="E36" i="1"/>
  <c r="P71" i="16" a="1"/>
  <c r="P28" i="16" a="1"/>
  <c r="G19" i="16" a="1"/>
  <c r="I43" i="20" a="1"/>
  <c r="N27" i="20" a="1"/>
  <c r="I24" i="1"/>
  <c r="I36" i="1"/>
  <c r="L73" i="16" a="1"/>
  <c r="I24" i="16" a="1"/>
  <c r="M28" i="16" a="1"/>
  <c r="T51" i="20" a="1"/>
  <c r="I23" i="21" a="1"/>
  <c r="M38" i="21" a="1"/>
  <c r="T14" i="21" a="1"/>
  <c r="T15" i="21" a="1"/>
  <c r="L14" i="21" a="1"/>
  <c r="F38" i="21" a="1"/>
  <c r="T37" i="21" a="1"/>
  <c r="M18" i="21" a="1"/>
  <c r="T16" i="21" a="1"/>
  <c r="F37" i="1"/>
  <c r="G41" i="1"/>
  <c r="F12" i="1"/>
  <c r="J5" i="1"/>
  <c r="K42" i="1"/>
  <c r="H30" i="1"/>
  <c r="G10" i="1"/>
  <c r="H29" i="1"/>
  <c r="E39" i="1"/>
  <c r="G38" i="1"/>
  <c r="J7" i="1"/>
  <c r="H6" i="1"/>
  <c r="G45" i="1"/>
  <c r="Z19" i="20" l="1"/>
  <c r="AA19" i="20" s="1"/>
  <c r="L38" i="15" a="1"/>
  <c r="L38" i="15" s="1"/>
  <c r="AB38" i="15" a="1"/>
  <c r="AB38" i="15" s="1"/>
  <c r="AS38" i="15" a="1"/>
  <c r="AS38" i="15" s="1"/>
  <c r="CC38" i="15" a="1"/>
  <c r="CC38" i="15" s="1"/>
  <c r="FU38" i="15" a="1"/>
  <c r="FU38" i="15" s="1"/>
  <c r="IS38" i="15" a="1"/>
  <c r="IS38" i="15" s="1"/>
  <c r="BK38" i="15" a="1"/>
  <c r="BK38" i="15" s="1"/>
  <c r="EO38" i="15" a="1"/>
  <c r="EO38" i="15" s="1"/>
  <c r="HM38" i="15" a="1"/>
  <c r="HM38" i="15" s="1"/>
  <c r="M38" i="15" a="1"/>
  <c r="M38" i="15" s="1"/>
  <c r="AK38" i="15" a="1"/>
  <c r="AK38" i="15" s="1"/>
  <c r="CK38" i="15" a="1"/>
  <c r="CK38" i="15" s="1"/>
  <c r="GG38" i="15" a="1"/>
  <c r="GG38" i="15" s="1"/>
  <c r="Z5" i="20"/>
  <c r="G38" i="15" a="1"/>
  <c r="G38" i="15" s="1"/>
  <c r="O38" i="15" a="1"/>
  <c r="O38" i="15" s="1"/>
  <c r="W38" i="15" a="1"/>
  <c r="W38" i="15" s="1"/>
  <c r="AE38" i="15" a="1"/>
  <c r="AE38" i="15" s="1"/>
  <c r="AM38" i="15" a="1"/>
  <c r="AM38" i="15" s="1"/>
  <c r="AY38" i="15" a="1"/>
  <c r="AY38" i="15" s="1"/>
  <c r="BO38" i="15" a="1"/>
  <c r="BO38" i="15" s="1"/>
  <c r="CM38" i="15" a="1"/>
  <c r="CM38" i="15" s="1"/>
  <c r="DQ38" i="15" a="1"/>
  <c r="DQ38" i="15" s="1"/>
  <c r="FA38" i="15" a="1"/>
  <c r="FA38" i="15" s="1"/>
  <c r="GK38" i="15" a="1"/>
  <c r="GK38" i="15" s="1"/>
  <c r="HY38" i="15" a="1"/>
  <c r="HY38" i="15" s="1"/>
  <c r="NB38" i="15" a="1"/>
  <c r="NB38" i="15" s="1"/>
  <c r="T38" i="15" a="1"/>
  <c r="T38" i="15" s="1"/>
  <c r="AJ38" i="15" a="1"/>
  <c r="AJ38" i="15" s="1"/>
  <c r="BG38" i="15" a="1"/>
  <c r="BG38" i="15" s="1"/>
  <c r="DI38" i="15" a="1"/>
  <c r="DI38" i="15" s="1"/>
  <c r="HI38" i="15" a="1"/>
  <c r="HI38" i="15" s="1"/>
  <c r="CE38" i="15" a="1"/>
  <c r="CE38" i="15" s="1"/>
  <c r="GC38" i="15" a="1"/>
  <c r="GC38" i="15" s="1"/>
  <c r="AA73" i="15"/>
  <c r="U38" i="15" a="1"/>
  <c r="U38" i="15" s="1"/>
  <c r="AT38" i="15" a="1"/>
  <c r="AT38" i="15" s="1"/>
  <c r="DK38" i="15" a="1"/>
  <c r="DK38" i="15" s="1"/>
  <c r="HQ38" i="15" a="1"/>
  <c r="HQ38" i="15" s="1"/>
  <c r="AE5" i="20"/>
  <c r="H38" i="15" a="1"/>
  <c r="H38" i="15" s="1"/>
  <c r="P38" i="15" a="1"/>
  <c r="P38" i="15" s="1"/>
  <c r="X38" i="15" a="1"/>
  <c r="X38" i="15" s="1"/>
  <c r="AF38" i="15" a="1"/>
  <c r="AF38" i="15" s="1"/>
  <c r="AN38" i="15" a="1"/>
  <c r="AN38" i="15" s="1"/>
  <c r="AZ38" i="15" a="1"/>
  <c r="AZ38" i="15" s="1"/>
  <c r="BS38" i="15" a="1"/>
  <c r="BS38" i="15" s="1"/>
  <c r="CO38" i="15" a="1"/>
  <c r="CO38" i="15" s="1"/>
  <c r="DU38" i="15" a="1"/>
  <c r="DU38" i="15" s="1"/>
  <c r="FE38" i="15" a="1"/>
  <c r="FE38" i="15" s="1"/>
  <c r="GS38" i="15" a="1"/>
  <c r="GS38" i="15" s="1"/>
  <c r="IC38" i="15" a="1"/>
  <c r="IC38" i="15" s="1"/>
  <c r="C44" i="15"/>
  <c r="C48" i="15"/>
  <c r="PN38" i="15" a="1"/>
  <c r="PN38" i="15" s="1"/>
  <c r="AC38" i="15" a="1"/>
  <c r="AC38" i="15" s="1"/>
  <c r="BM38" i="15" a="1"/>
  <c r="BM38" i="15" s="1"/>
  <c r="EW38" i="15" a="1"/>
  <c r="EW38" i="15" s="1"/>
  <c r="LV38" i="15" a="1"/>
  <c r="LV38" i="15" s="1"/>
  <c r="BA38" i="15" a="1"/>
  <c r="BA38" i="15" s="1"/>
  <c r="BU38" i="15" a="1"/>
  <c r="BU38" i="15" s="1"/>
  <c r="CU38" i="15" a="1"/>
  <c r="CU38" i="15" s="1"/>
  <c r="DY38" i="15" a="1"/>
  <c r="DY38" i="15" s="1"/>
  <c r="FM38" i="15" a="1"/>
  <c r="FM38" i="15" s="1"/>
  <c r="GW38" i="15" a="1"/>
  <c r="GW38" i="15" s="1"/>
  <c r="QT38" i="15" a="1"/>
  <c r="QT38" i="15" s="1"/>
  <c r="Y5" i="21"/>
  <c r="AD5" i="21"/>
  <c r="SR38" i="15" a="1"/>
  <c r="SR38" i="15" s="1"/>
  <c r="SN38" i="15" a="1"/>
  <c r="SN38" i="15" s="1"/>
  <c r="SJ38" i="15" a="1"/>
  <c r="SJ38" i="15" s="1"/>
  <c r="SF38" i="15" a="1"/>
  <c r="SF38" i="15" s="1"/>
  <c r="SB38" i="15" a="1"/>
  <c r="SB38" i="15" s="1"/>
  <c r="RX38" i="15" a="1"/>
  <c r="RX38" i="15" s="1"/>
  <c r="RT38" i="15" a="1"/>
  <c r="RT38" i="15" s="1"/>
  <c r="RP38" i="15" a="1"/>
  <c r="RP38" i="15" s="1"/>
  <c r="RL38" i="15" a="1"/>
  <c r="RL38" i="15" s="1"/>
  <c r="RH38" i="15" a="1"/>
  <c r="RH38" i="15" s="1"/>
  <c r="RD38" i="15" a="1"/>
  <c r="RD38" i="15" s="1"/>
  <c r="QZ38" i="15" a="1"/>
  <c r="QZ38" i="15" s="1"/>
  <c r="QV38" i="15" a="1"/>
  <c r="QV38" i="15" s="1"/>
  <c r="QR38" i="15" a="1"/>
  <c r="QR38" i="15" s="1"/>
  <c r="QN38" i="15" a="1"/>
  <c r="QN38" i="15" s="1"/>
  <c r="QJ38" i="15" a="1"/>
  <c r="QJ38" i="15" s="1"/>
  <c r="QF38" i="15" a="1"/>
  <c r="QF38" i="15" s="1"/>
  <c r="QB38" i="15" a="1"/>
  <c r="QB38" i="15" s="1"/>
  <c r="PX38" i="15" a="1"/>
  <c r="PX38" i="15" s="1"/>
  <c r="PT38" i="15" a="1"/>
  <c r="PT38" i="15" s="1"/>
  <c r="PP38" i="15" a="1"/>
  <c r="PP38" i="15" s="1"/>
  <c r="PL38" i="15" a="1"/>
  <c r="PL38" i="15" s="1"/>
  <c r="PH38" i="15" a="1"/>
  <c r="PH38" i="15" s="1"/>
  <c r="PD38" i="15" a="1"/>
  <c r="PD38" i="15" s="1"/>
  <c r="OZ38" i="15" a="1"/>
  <c r="OZ38" i="15" s="1"/>
  <c r="OV38" i="15" a="1"/>
  <c r="OV38" i="15" s="1"/>
  <c r="OR38" i="15" a="1"/>
  <c r="OR38" i="15" s="1"/>
  <c r="ON38" i="15" a="1"/>
  <c r="ON38" i="15" s="1"/>
  <c r="OJ38" i="15" a="1"/>
  <c r="OJ38" i="15" s="1"/>
  <c r="OF38" i="15" a="1"/>
  <c r="OF38" i="15" s="1"/>
  <c r="OB38" i="15" a="1"/>
  <c r="OB38" i="15" s="1"/>
  <c r="NX38" i="15" a="1"/>
  <c r="NX38" i="15" s="1"/>
  <c r="NT38" i="15" a="1"/>
  <c r="NT38" i="15" s="1"/>
  <c r="NP38" i="15" a="1"/>
  <c r="NP38" i="15" s="1"/>
  <c r="NL38" i="15" a="1"/>
  <c r="NL38" i="15" s="1"/>
  <c r="NH38" i="15" a="1"/>
  <c r="NH38" i="15" s="1"/>
  <c r="ND38" i="15" a="1"/>
  <c r="ND38" i="15" s="1"/>
  <c r="MZ38" i="15" a="1"/>
  <c r="MZ38" i="15" s="1"/>
  <c r="MV38" i="15" a="1"/>
  <c r="MV38" i="15" s="1"/>
  <c r="MR38" i="15" a="1"/>
  <c r="MR38" i="15" s="1"/>
  <c r="MN38" i="15" a="1"/>
  <c r="MN38" i="15" s="1"/>
  <c r="MJ38" i="15" a="1"/>
  <c r="MJ38" i="15" s="1"/>
  <c r="MF38" i="15" a="1"/>
  <c r="MF38" i="15" s="1"/>
  <c r="MB38" i="15" a="1"/>
  <c r="MB38" i="15" s="1"/>
  <c r="LX38" i="15" a="1"/>
  <c r="LX38" i="15" s="1"/>
  <c r="LT38" i="15" a="1"/>
  <c r="LT38" i="15" s="1"/>
  <c r="LP38" i="15" a="1"/>
  <c r="LP38" i="15" s="1"/>
  <c r="LL38" i="15" a="1"/>
  <c r="LL38" i="15" s="1"/>
  <c r="LH38" i="15" a="1"/>
  <c r="LH38" i="15" s="1"/>
  <c r="LD38" i="15" a="1"/>
  <c r="LD38" i="15" s="1"/>
  <c r="KZ38" i="15" a="1"/>
  <c r="KZ38" i="15" s="1"/>
  <c r="KV38" i="15" a="1"/>
  <c r="KV38" i="15" s="1"/>
  <c r="KR38" i="15" a="1"/>
  <c r="KR38" i="15" s="1"/>
  <c r="KN38" i="15" a="1"/>
  <c r="KN38" i="15" s="1"/>
  <c r="KJ38" i="15" a="1"/>
  <c r="KJ38" i="15" s="1"/>
  <c r="KF38" i="15" a="1"/>
  <c r="KF38" i="15" s="1"/>
  <c r="KB38" i="15" a="1"/>
  <c r="KB38" i="15" s="1"/>
  <c r="JX38" i="15" a="1"/>
  <c r="JX38" i="15" s="1"/>
  <c r="JT38" i="15" a="1"/>
  <c r="JT38" i="15" s="1"/>
  <c r="JP38" i="15" a="1"/>
  <c r="JP38" i="15" s="1"/>
  <c r="JL38" i="15" a="1"/>
  <c r="JL38" i="15" s="1"/>
  <c r="JH38" i="15" a="1"/>
  <c r="JH38" i="15" s="1"/>
  <c r="JD38" i="15" a="1"/>
  <c r="JD38" i="15" s="1"/>
  <c r="IZ38" i="15" a="1"/>
  <c r="IZ38" i="15" s="1"/>
  <c r="SQ38" i="15" a="1"/>
  <c r="SQ38" i="15" s="1"/>
  <c r="SM38" i="15" a="1"/>
  <c r="SM38" i="15" s="1"/>
  <c r="SI38" i="15" a="1"/>
  <c r="SI38" i="15" s="1"/>
  <c r="SE38" i="15" a="1"/>
  <c r="SE38" i="15" s="1"/>
  <c r="SA38" i="15" a="1"/>
  <c r="SA38" i="15" s="1"/>
  <c r="RW38" i="15" a="1"/>
  <c r="RW38" i="15" s="1"/>
  <c r="RS38" i="15" a="1"/>
  <c r="RS38" i="15" s="1"/>
  <c r="RO38" i="15" a="1"/>
  <c r="RO38" i="15" s="1"/>
  <c r="RK38" i="15" a="1"/>
  <c r="RK38" i="15" s="1"/>
  <c r="RG38" i="15" a="1"/>
  <c r="RG38" i="15" s="1"/>
  <c r="RC38" i="15" a="1"/>
  <c r="RC38" i="15" s="1"/>
  <c r="QY38" i="15" a="1"/>
  <c r="QY38" i="15" s="1"/>
  <c r="QU38" i="15" a="1"/>
  <c r="QU38" i="15" s="1"/>
  <c r="QQ38" i="15" a="1"/>
  <c r="QQ38" i="15" s="1"/>
  <c r="QM38" i="15" a="1"/>
  <c r="QM38" i="15" s="1"/>
  <c r="QI38" i="15" a="1"/>
  <c r="QI38" i="15" s="1"/>
  <c r="QE38" i="15" a="1"/>
  <c r="QE38" i="15" s="1"/>
  <c r="QA38" i="15" a="1"/>
  <c r="QA38" i="15" s="1"/>
  <c r="PW38" i="15" a="1"/>
  <c r="PW38" i="15" s="1"/>
  <c r="PS38" i="15" a="1"/>
  <c r="PS38" i="15" s="1"/>
  <c r="PO38" i="15" a="1"/>
  <c r="PO38" i="15" s="1"/>
  <c r="PK38" i="15" a="1"/>
  <c r="PK38" i="15" s="1"/>
  <c r="PG38" i="15" a="1"/>
  <c r="PG38" i="15" s="1"/>
  <c r="PC38" i="15" a="1"/>
  <c r="PC38" i="15" s="1"/>
  <c r="OY38" i="15" a="1"/>
  <c r="OY38" i="15" s="1"/>
  <c r="OU38" i="15" a="1"/>
  <c r="OU38" i="15" s="1"/>
  <c r="OQ38" i="15" a="1"/>
  <c r="OQ38" i="15" s="1"/>
  <c r="OM38" i="15" a="1"/>
  <c r="OM38" i="15" s="1"/>
  <c r="OI38" i="15" a="1"/>
  <c r="OI38" i="15" s="1"/>
  <c r="OE38" i="15" a="1"/>
  <c r="OE38" i="15" s="1"/>
  <c r="OA38" i="15" a="1"/>
  <c r="OA38" i="15" s="1"/>
  <c r="NW38" i="15" a="1"/>
  <c r="NW38" i="15" s="1"/>
  <c r="NS38" i="15" a="1"/>
  <c r="NS38" i="15" s="1"/>
  <c r="NO38" i="15" a="1"/>
  <c r="NO38" i="15" s="1"/>
  <c r="NK38" i="15" a="1"/>
  <c r="NK38" i="15" s="1"/>
  <c r="NG38" i="15" a="1"/>
  <c r="NG38" i="15" s="1"/>
  <c r="NC38" i="15" a="1"/>
  <c r="NC38" i="15" s="1"/>
  <c r="MY38" i="15" a="1"/>
  <c r="MY38" i="15" s="1"/>
  <c r="MU38" i="15" a="1"/>
  <c r="MU38" i="15" s="1"/>
  <c r="MQ38" i="15" a="1"/>
  <c r="MQ38" i="15" s="1"/>
  <c r="MM38" i="15" a="1"/>
  <c r="MM38" i="15" s="1"/>
  <c r="MI38" i="15" a="1"/>
  <c r="MI38" i="15" s="1"/>
  <c r="ME38" i="15" a="1"/>
  <c r="ME38" i="15" s="1"/>
  <c r="MA38" i="15" a="1"/>
  <c r="MA38" i="15" s="1"/>
  <c r="LW38" i="15" a="1"/>
  <c r="LW38" i="15" s="1"/>
  <c r="LS38" i="15" a="1"/>
  <c r="LS38" i="15" s="1"/>
  <c r="LO38" i="15" a="1"/>
  <c r="LO38" i="15" s="1"/>
  <c r="LK38" i="15" a="1"/>
  <c r="LK38" i="15" s="1"/>
  <c r="LG38" i="15" a="1"/>
  <c r="LG38" i="15" s="1"/>
  <c r="LC38" i="15" a="1"/>
  <c r="LC38" i="15" s="1"/>
  <c r="KY38" i="15" a="1"/>
  <c r="KY38" i="15" s="1"/>
  <c r="KU38" i="15" a="1"/>
  <c r="KU38" i="15" s="1"/>
  <c r="KQ38" i="15" a="1"/>
  <c r="KQ38" i="15" s="1"/>
  <c r="KM38" i="15" a="1"/>
  <c r="KM38" i="15" s="1"/>
  <c r="KI38" i="15" a="1"/>
  <c r="KI38" i="15" s="1"/>
  <c r="KE38" i="15" a="1"/>
  <c r="KE38" i="15" s="1"/>
  <c r="KA38" i="15" a="1"/>
  <c r="KA38" i="15" s="1"/>
  <c r="JW38" i="15" a="1"/>
  <c r="JW38" i="15" s="1"/>
  <c r="JS38" i="15" a="1"/>
  <c r="JS38" i="15" s="1"/>
  <c r="JO38" i="15" a="1"/>
  <c r="JO38" i="15" s="1"/>
  <c r="JK38" i="15" a="1"/>
  <c r="JK38" i="15" s="1"/>
  <c r="JG38" i="15" a="1"/>
  <c r="JG38" i="15" s="1"/>
  <c r="JC38" i="15" a="1"/>
  <c r="JC38" i="15" s="1"/>
  <c r="IY38" i="15" a="1"/>
  <c r="IY38" i="15" s="1"/>
  <c r="IU38" i="15" a="1"/>
  <c r="IU38" i="15" s="1"/>
  <c r="SS38" i="15" a="1"/>
  <c r="SS38" i="15" s="1"/>
  <c r="SO38" i="15" a="1"/>
  <c r="SO38" i="15" s="1"/>
  <c r="SK38" i="15" a="1"/>
  <c r="SK38" i="15" s="1"/>
  <c r="SG38" i="15" a="1"/>
  <c r="SG38" i="15" s="1"/>
  <c r="SC38" i="15" a="1"/>
  <c r="SC38" i="15" s="1"/>
  <c r="RY38" i="15" a="1"/>
  <c r="RY38" i="15" s="1"/>
  <c r="RU38" i="15" a="1"/>
  <c r="RU38" i="15" s="1"/>
  <c r="RQ38" i="15" a="1"/>
  <c r="RQ38" i="15" s="1"/>
  <c r="RM38" i="15" a="1"/>
  <c r="RM38" i="15" s="1"/>
  <c r="RI38" i="15" a="1"/>
  <c r="RI38" i="15" s="1"/>
  <c r="RE38" i="15" a="1"/>
  <c r="RE38" i="15" s="1"/>
  <c r="RA38" i="15" a="1"/>
  <c r="RA38" i="15" s="1"/>
  <c r="QW38" i="15" a="1"/>
  <c r="QW38" i="15" s="1"/>
  <c r="QS38" i="15" a="1"/>
  <c r="QS38" i="15" s="1"/>
  <c r="QO38" i="15" a="1"/>
  <c r="QO38" i="15" s="1"/>
  <c r="QK38" i="15" a="1"/>
  <c r="QK38" i="15" s="1"/>
  <c r="QG38" i="15" a="1"/>
  <c r="QG38" i="15" s="1"/>
  <c r="QC38" i="15" a="1"/>
  <c r="QC38" i="15" s="1"/>
  <c r="PY38" i="15" a="1"/>
  <c r="PY38" i="15" s="1"/>
  <c r="PU38" i="15" a="1"/>
  <c r="PU38" i="15" s="1"/>
  <c r="PQ38" i="15" a="1"/>
  <c r="PQ38" i="15" s="1"/>
  <c r="PM38" i="15" a="1"/>
  <c r="PM38" i="15" s="1"/>
  <c r="PI38" i="15" a="1"/>
  <c r="PI38" i="15" s="1"/>
  <c r="PE38" i="15" a="1"/>
  <c r="PE38" i="15" s="1"/>
  <c r="PA38" i="15" a="1"/>
  <c r="PA38" i="15" s="1"/>
  <c r="OW38" i="15" a="1"/>
  <c r="OW38" i="15" s="1"/>
  <c r="OS38" i="15" a="1"/>
  <c r="OS38" i="15" s="1"/>
  <c r="OO38" i="15" a="1"/>
  <c r="OO38" i="15" s="1"/>
  <c r="OK38" i="15" a="1"/>
  <c r="OK38" i="15" s="1"/>
  <c r="OG38" i="15" a="1"/>
  <c r="OG38" i="15" s="1"/>
  <c r="OC38" i="15" a="1"/>
  <c r="OC38" i="15" s="1"/>
  <c r="NY38" i="15" a="1"/>
  <c r="NY38" i="15" s="1"/>
  <c r="NU38" i="15" a="1"/>
  <c r="NU38" i="15" s="1"/>
  <c r="NQ38" i="15" a="1"/>
  <c r="NQ38" i="15" s="1"/>
  <c r="NM38" i="15" a="1"/>
  <c r="NM38" i="15" s="1"/>
  <c r="NI38" i="15" a="1"/>
  <c r="NI38" i="15" s="1"/>
  <c r="NE38" i="15" a="1"/>
  <c r="NE38" i="15" s="1"/>
  <c r="NA38" i="15" a="1"/>
  <c r="NA38" i="15" s="1"/>
  <c r="MW38" i="15" a="1"/>
  <c r="MW38" i="15" s="1"/>
  <c r="MS38" i="15" a="1"/>
  <c r="MS38" i="15" s="1"/>
  <c r="MO38" i="15" a="1"/>
  <c r="MO38" i="15" s="1"/>
  <c r="MK38" i="15" a="1"/>
  <c r="MK38" i="15" s="1"/>
  <c r="MG38" i="15" a="1"/>
  <c r="MG38" i="15" s="1"/>
  <c r="MC38" i="15" a="1"/>
  <c r="MC38" i="15" s="1"/>
  <c r="LY38" i="15" a="1"/>
  <c r="LY38" i="15" s="1"/>
  <c r="LU38" i="15" a="1"/>
  <c r="LU38" i="15" s="1"/>
  <c r="LQ38" i="15" a="1"/>
  <c r="LQ38" i="15" s="1"/>
  <c r="LM38" i="15" a="1"/>
  <c r="LM38" i="15" s="1"/>
  <c r="LI38" i="15" a="1"/>
  <c r="LI38" i="15" s="1"/>
  <c r="LE38" i="15" a="1"/>
  <c r="LE38" i="15" s="1"/>
  <c r="LA38" i="15" a="1"/>
  <c r="LA38" i="15" s="1"/>
  <c r="KW38" i="15" a="1"/>
  <c r="KW38" i="15" s="1"/>
  <c r="KS38" i="15" a="1"/>
  <c r="KS38" i="15" s="1"/>
  <c r="KO38" i="15" a="1"/>
  <c r="KO38" i="15" s="1"/>
  <c r="KK38" i="15" a="1"/>
  <c r="KK38" i="15" s="1"/>
  <c r="KG38" i="15" a="1"/>
  <c r="KG38" i="15" s="1"/>
  <c r="KC38" i="15" a="1"/>
  <c r="KC38" i="15" s="1"/>
  <c r="JY38" i="15" a="1"/>
  <c r="JY38" i="15" s="1"/>
  <c r="JU38" i="15" a="1"/>
  <c r="JU38" i="15" s="1"/>
  <c r="JQ38" i="15" a="1"/>
  <c r="JQ38" i="15" s="1"/>
  <c r="JM38" i="15" a="1"/>
  <c r="JM38" i="15" s="1"/>
  <c r="JI38" i="15" a="1"/>
  <c r="JI38" i="15" s="1"/>
  <c r="JE38" i="15" a="1"/>
  <c r="JE38" i="15" s="1"/>
  <c r="JA38" i="15" a="1"/>
  <c r="JA38" i="15" s="1"/>
  <c r="IW38" i="15" a="1"/>
  <c r="IW38" i="15" s="1"/>
  <c r="ST38" i="15" a="1"/>
  <c r="ST38" i="15" s="1"/>
  <c r="RN38" i="15" a="1"/>
  <c r="RN38" i="15" s="1"/>
  <c r="QH38" i="15" a="1"/>
  <c r="QH38" i="15" s="1"/>
  <c r="PB38" i="15" a="1"/>
  <c r="PB38" i="15" s="1"/>
  <c r="NV38" i="15" a="1"/>
  <c r="NV38" i="15" s="1"/>
  <c r="MP38" i="15" a="1"/>
  <c r="MP38" i="15" s="1"/>
  <c r="LJ38" i="15" a="1"/>
  <c r="LJ38" i="15" s="1"/>
  <c r="KD38" i="15" a="1"/>
  <c r="KD38" i="15" s="1"/>
  <c r="IX38" i="15" a="1"/>
  <c r="IX38" i="15" s="1"/>
  <c r="SH38" i="15" a="1"/>
  <c r="SH38" i="15" s="1"/>
  <c r="RB38" i="15" a="1"/>
  <c r="RB38" i="15" s="1"/>
  <c r="PV38" i="15" a="1"/>
  <c r="PV38" i="15" s="1"/>
  <c r="OP38" i="15" a="1"/>
  <c r="OP38" i="15" s="1"/>
  <c r="NJ38" i="15" a="1"/>
  <c r="NJ38" i="15" s="1"/>
  <c r="MD38" i="15" a="1"/>
  <c r="MD38" i="15" s="1"/>
  <c r="KX38" i="15" a="1"/>
  <c r="KX38" i="15" s="1"/>
  <c r="JR38" i="15" a="1"/>
  <c r="JR38" i="15" s="1"/>
  <c r="IR38" i="15" a="1"/>
  <c r="IR38" i="15" s="1"/>
  <c r="IN38" i="15" a="1"/>
  <c r="IN38" i="15" s="1"/>
  <c r="IJ38" i="15" a="1"/>
  <c r="IJ38" i="15" s="1"/>
  <c r="IF38" i="15" a="1"/>
  <c r="IF38" i="15" s="1"/>
  <c r="IB38" i="15" a="1"/>
  <c r="IB38" i="15" s="1"/>
  <c r="HX38" i="15" a="1"/>
  <c r="HX38" i="15" s="1"/>
  <c r="HT38" i="15" a="1"/>
  <c r="HT38" i="15" s="1"/>
  <c r="HP38" i="15" a="1"/>
  <c r="HP38" i="15" s="1"/>
  <c r="HL38" i="15" a="1"/>
  <c r="HL38" i="15" s="1"/>
  <c r="HH38" i="15" a="1"/>
  <c r="HH38" i="15" s="1"/>
  <c r="HD38" i="15" a="1"/>
  <c r="HD38" i="15" s="1"/>
  <c r="GZ38" i="15" a="1"/>
  <c r="GZ38" i="15" s="1"/>
  <c r="GV38" i="15" a="1"/>
  <c r="GV38" i="15" s="1"/>
  <c r="GR38" i="15" a="1"/>
  <c r="GR38" i="15" s="1"/>
  <c r="GN38" i="15" a="1"/>
  <c r="GN38" i="15" s="1"/>
  <c r="GJ38" i="15" a="1"/>
  <c r="GJ38" i="15" s="1"/>
  <c r="GF38" i="15" a="1"/>
  <c r="GF38" i="15" s="1"/>
  <c r="GB38" i="15" a="1"/>
  <c r="GB38" i="15" s="1"/>
  <c r="FX38" i="15" a="1"/>
  <c r="FX38" i="15" s="1"/>
  <c r="FT38" i="15" a="1"/>
  <c r="FT38" i="15" s="1"/>
  <c r="FP38" i="15" a="1"/>
  <c r="FP38" i="15" s="1"/>
  <c r="FL38" i="15" a="1"/>
  <c r="FL38" i="15" s="1"/>
  <c r="FH38" i="15" a="1"/>
  <c r="FH38" i="15" s="1"/>
  <c r="FD38" i="15" a="1"/>
  <c r="FD38" i="15" s="1"/>
  <c r="EZ38" i="15" a="1"/>
  <c r="EZ38" i="15" s="1"/>
  <c r="EV38" i="15" a="1"/>
  <c r="EV38" i="15" s="1"/>
  <c r="ER38" i="15" a="1"/>
  <c r="ER38" i="15" s="1"/>
  <c r="EN38" i="15" a="1"/>
  <c r="EN38" i="15" s="1"/>
  <c r="EJ38" i="15" a="1"/>
  <c r="EJ38" i="15" s="1"/>
  <c r="EF38" i="15" a="1"/>
  <c r="EF38" i="15" s="1"/>
  <c r="EB38" i="15" a="1"/>
  <c r="EB38" i="15" s="1"/>
  <c r="DX38" i="15" a="1"/>
  <c r="DX38" i="15" s="1"/>
  <c r="DT38" i="15" a="1"/>
  <c r="DT38" i="15" s="1"/>
  <c r="DP38" i="15" a="1"/>
  <c r="DP38" i="15" s="1"/>
  <c r="DL38" i="15" a="1"/>
  <c r="DL38" i="15" s="1"/>
  <c r="DH38" i="15" a="1"/>
  <c r="DH38" i="15" s="1"/>
  <c r="DD38" i="15" a="1"/>
  <c r="DD38" i="15" s="1"/>
  <c r="CZ38" i="15" a="1"/>
  <c r="CZ38" i="15" s="1"/>
  <c r="CV38" i="15" a="1"/>
  <c r="CV38" i="15" s="1"/>
  <c r="CR38" i="15" a="1"/>
  <c r="CR38" i="15" s="1"/>
  <c r="CN38" i="15" a="1"/>
  <c r="CN38" i="15" s="1"/>
  <c r="CJ38" i="15" a="1"/>
  <c r="CJ38" i="15" s="1"/>
  <c r="CF38" i="15" a="1"/>
  <c r="CF38" i="15" s="1"/>
  <c r="RV38" i="15" a="1"/>
  <c r="RV38" i="15" s="1"/>
  <c r="QP38" i="15" a="1"/>
  <c r="QP38" i="15" s="1"/>
  <c r="PJ38" i="15" a="1"/>
  <c r="PJ38" i="15" s="1"/>
  <c r="OD38" i="15" a="1"/>
  <c r="OD38" i="15" s="1"/>
  <c r="MX38" i="15" a="1"/>
  <c r="MX38" i="15" s="1"/>
  <c r="LR38" i="15" a="1"/>
  <c r="LR38" i="15" s="1"/>
  <c r="KL38" i="15" a="1"/>
  <c r="KL38" i="15" s="1"/>
  <c r="JF38" i="15" a="1"/>
  <c r="JF38" i="15" s="1"/>
  <c r="SP38" i="15" a="1"/>
  <c r="SP38" i="15" s="1"/>
  <c r="RJ38" i="15" a="1"/>
  <c r="RJ38" i="15" s="1"/>
  <c r="QD38" i="15" a="1"/>
  <c r="QD38" i="15" s="1"/>
  <c r="OX38" i="15" a="1"/>
  <c r="OX38" i="15" s="1"/>
  <c r="NR38" i="15" a="1"/>
  <c r="NR38" i="15" s="1"/>
  <c r="ML38" i="15" a="1"/>
  <c r="ML38" i="15" s="1"/>
  <c r="LF38" i="15" a="1"/>
  <c r="LF38" i="15" s="1"/>
  <c r="JZ38" i="15" a="1"/>
  <c r="JZ38" i="15" s="1"/>
  <c r="IV38" i="15" a="1"/>
  <c r="IV38" i="15" s="1"/>
  <c r="IQ38" i="15" a="1"/>
  <c r="IQ38" i="15" s="1"/>
  <c r="IM38" i="15" a="1"/>
  <c r="IM38" i="15" s="1"/>
  <c r="II38" i="15" a="1"/>
  <c r="II38" i="15" s="1"/>
  <c r="IE38" i="15" a="1"/>
  <c r="IE38" i="15" s="1"/>
  <c r="IA38" i="15" a="1"/>
  <c r="IA38" i="15" s="1"/>
  <c r="HW38" i="15" a="1"/>
  <c r="HW38" i="15" s="1"/>
  <c r="HS38" i="15" a="1"/>
  <c r="HS38" i="15" s="1"/>
  <c r="HO38" i="15" a="1"/>
  <c r="HO38" i="15" s="1"/>
  <c r="HK38" i="15" a="1"/>
  <c r="HK38" i="15" s="1"/>
  <c r="HG38" i="15" a="1"/>
  <c r="HG38" i="15" s="1"/>
  <c r="HC38" i="15" a="1"/>
  <c r="HC38" i="15" s="1"/>
  <c r="GY38" i="15" a="1"/>
  <c r="GY38" i="15" s="1"/>
  <c r="GU38" i="15" a="1"/>
  <c r="GU38" i="15" s="1"/>
  <c r="GQ38" i="15" a="1"/>
  <c r="GQ38" i="15" s="1"/>
  <c r="GM38" i="15" a="1"/>
  <c r="GM38" i="15" s="1"/>
  <c r="GI38" i="15" a="1"/>
  <c r="GI38" i="15" s="1"/>
  <c r="GE38" i="15" a="1"/>
  <c r="GE38" i="15" s="1"/>
  <c r="GA38" i="15" a="1"/>
  <c r="GA38" i="15" s="1"/>
  <c r="FW38" i="15" a="1"/>
  <c r="FW38" i="15" s="1"/>
  <c r="FS38" i="15" a="1"/>
  <c r="FS38" i="15" s="1"/>
  <c r="FO38" i="15" a="1"/>
  <c r="FO38" i="15" s="1"/>
  <c r="FK38" i="15" a="1"/>
  <c r="FK38" i="15" s="1"/>
  <c r="FG38" i="15" a="1"/>
  <c r="FG38" i="15" s="1"/>
  <c r="FC38" i="15" a="1"/>
  <c r="FC38" i="15" s="1"/>
  <c r="EY38" i="15" a="1"/>
  <c r="EY38" i="15" s="1"/>
  <c r="EU38" i="15" a="1"/>
  <c r="EU38" i="15" s="1"/>
  <c r="EQ38" i="15" a="1"/>
  <c r="EQ38" i="15" s="1"/>
  <c r="EM38" i="15" a="1"/>
  <c r="EM38" i="15" s="1"/>
  <c r="EI38" i="15" a="1"/>
  <c r="EI38" i="15" s="1"/>
  <c r="EE38" i="15" a="1"/>
  <c r="EE38" i="15" s="1"/>
  <c r="EA38" i="15" a="1"/>
  <c r="EA38" i="15" s="1"/>
  <c r="DW38" i="15" a="1"/>
  <c r="DW38" i="15" s="1"/>
  <c r="DS38" i="15" a="1"/>
  <c r="DS38" i="15" s="1"/>
  <c r="SD38" i="15" a="1"/>
  <c r="SD38" i="15" s="1"/>
  <c r="QX38" i="15" a="1"/>
  <c r="QX38" i="15" s="1"/>
  <c r="PR38" i="15" a="1"/>
  <c r="PR38" i="15" s="1"/>
  <c r="OL38" i="15" a="1"/>
  <c r="OL38" i="15" s="1"/>
  <c r="NF38" i="15" a="1"/>
  <c r="NF38" i="15" s="1"/>
  <c r="LZ38" i="15" a="1"/>
  <c r="LZ38" i="15" s="1"/>
  <c r="KT38" i="15" a="1"/>
  <c r="KT38" i="15" s="1"/>
  <c r="JN38" i="15" a="1"/>
  <c r="JN38" i="15" s="1"/>
  <c r="RR38" i="15" a="1"/>
  <c r="RR38" i="15" s="1"/>
  <c r="QL38" i="15" a="1"/>
  <c r="QL38" i="15" s="1"/>
  <c r="PF38" i="15" a="1"/>
  <c r="PF38" i="15" s="1"/>
  <c r="NZ38" i="15" a="1"/>
  <c r="NZ38" i="15" s="1"/>
  <c r="MT38" i="15" a="1"/>
  <c r="MT38" i="15" s="1"/>
  <c r="LN38" i="15" a="1"/>
  <c r="LN38" i="15" s="1"/>
  <c r="KH38" i="15" a="1"/>
  <c r="KH38" i="15" s="1"/>
  <c r="JB38" i="15" a="1"/>
  <c r="JB38" i="15" s="1"/>
  <c r="IT38" i="15" a="1"/>
  <c r="IT38" i="15" s="1"/>
  <c r="IP38" i="15" a="1"/>
  <c r="IP38" i="15" s="1"/>
  <c r="IL38" i="15" a="1"/>
  <c r="IL38" i="15" s="1"/>
  <c r="IH38" i="15" a="1"/>
  <c r="IH38" i="15" s="1"/>
  <c r="ID38" i="15" a="1"/>
  <c r="ID38" i="15" s="1"/>
  <c r="HZ38" i="15" a="1"/>
  <c r="HZ38" i="15" s="1"/>
  <c r="HV38" i="15" a="1"/>
  <c r="HV38" i="15" s="1"/>
  <c r="HR38" i="15" a="1"/>
  <c r="HR38" i="15" s="1"/>
  <c r="HN38" i="15" a="1"/>
  <c r="HN38" i="15" s="1"/>
  <c r="HJ38" i="15" a="1"/>
  <c r="HJ38" i="15" s="1"/>
  <c r="HF38" i="15" a="1"/>
  <c r="HF38" i="15" s="1"/>
  <c r="HB38" i="15" a="1"/>
  <c r="HB38" i="15" s="1"/>
  <c r="GX38" i="15" a="1"/>
  <c r="GX38" i="15" s="1"/>
  <c r="GT38" i="15" a="1"/>
  <c r="GT38" i="15" s="1"/>
  <c r="GP38" i="15" a="1"/>
  <c r="GP38" i="15" s="1"/>
  <c r="GL38" i="15" a="1"/>
  <c r="GL38" i="15" s="1"/>
  <c r="GH38" i="15" a="1"/>
  <c r="GH38" i="15" s="1"/>
  <c r="GD38" i="15" a="1"/>
  <c r="GD38" i="15" s="1"/>
  <c r="FZ38" i="15" a="1"/>
  <c r="FZ38" i="15" s="1"/>
  <c r="FV38" i="15" a="1"/>
  <c r="FV38" i="15" s="1"/>
  <c r="FR38" i="15" a="1"/>
  <c r="FR38" i="15" s="1"/>
  <c r="FN38" i="15" a="1"/>
  <c r="FN38" i="15" s="1"/>
  <c r="FJ38" i="15" a="1"/>
  <c r="FJ38" i="15" s="1"/>
  <c r="FF38" i="15" a="1"/>
  <c r="FF38" i="15" s="1"/>
  <c r="FB38" i="15" a="1"/>
  <c r="FB38" i="15" s="1"/>
  <c r="EX38" i="15" a="1"/>
  <c r="EX38" i="15" s="1"/>
  <c r="ET38" i="15" a="1"/>
  <c r="ET38" i="15" s="1"/>
  <c r="EP38" i="15" a="1"/>
  <c r="EP38" i="15" s="1"/>
  <c r="EL38" i="15" a="1"/>
  <c r="EL38" i="15" s="1"/>
  <c r="EH38" i="15" a="1"/>
  <c r="EH38" i="15" s="1"/>
  <c r="ED38" i="15" a="1"/>
  <c r="ED38" i="15" s="1"/>
  <c r="DZ38" i="15" a="1"/>
  <c r="DZ38" i="15" s="1"/>
  <c r="DV38" i="15" a="1"/>
  <c r="DV38" i="15" s="1"/>
  <c r="DR38" i="15" a="1"/>
  <c r="DR38" i="15" s="1"/>
  <c r="DN38" i="15" a="1"/>
  <c r="DN38" i="15" s="1"/>
  <c r="DJ38" i="15" a="1"/>
  <c r="DJ38" i="15" s="1"/>
  <c r="DF38" i="15" a="1"/>
  <c r="DF38" i="15" s="1"/>
  <c r="DB38" i="15" a="1"/>
  <c r="DB38" i="15" s="1"/>
  <c r="CX38" i="15" a="1"/>
  <c r="CX38" i="15" s="1"/>
  <c r="CT38" i="15" a="1"/>
  <c r="CT38" i="15" s="1"/>
  <c r="CP38" i="15" a="1"/>
  <c r="CP38" i="15" s="1"/>
  <c r="CL38" i="15" a="1"/>
  <c r="CL38" i="15" s="1"/>
  <c r="CH38" i="15" a="1"/>
  <c r="CH38" i="15" s="1"/>
  <c r="CD38" i="15" a="1"/>
  <c r="CD38" i="15" s="1"/>
  <c r="BZ38" i="15" a="1"/>
  <c r="BZ38" i="15" s="1"/>
  <c r="BV38" i="15" a="1"/>
  <c r="BV38" i="15" s="1"/>
  <c r="BR38" i="15" a="1"/>
  <c r="BR38" i="15" s="1"/>
  <c r="BN38" i="15" a="1"/>
  <c r="BN38" i="15" s="1"/>
  <c r="BJ38" i="15" a="1"/>
  <c r="BJ38" i="15" s="1"/>
  <c r="AU38" i="15" a="1"/>
  <c r="AU38" i="15" s="1"/>
  <c r="BH38" i="15" a="1"/>
  <c r="BH38" i="15" s="1"/>
  <c r="BP38" i="15" a="1"/>
  <c r="BP38" i="15" s="1"/>
  <c r="BX38" i="15" a="1"/>
  <c r="BX38" i="15" s="1"/>
  <c r="CG38" i="15" a="1"/>
  <c r="CG38" i="15" s="1"/>
  <c r="CQ38" i="15" a="1"/>
  <c r="CQ38" i="15" s="1"/>
  <c r="DM38" i="15" a="1"/>
  <c r="DM38" i="15" s="1"/>
  <c r="MH38" i="15" a="1"/>
  <c r="MH38" i="15" s="1"/>
  <c r="RF38" i="15" a="1"/>
  <c r="RF38" i="15" s="1"/>
  <c r="J38" i="15" a="1"/>
  <c r="J38" i="15" s="1"/>
  <c r="N38" i="15" a="1"/>
  <c r="N38" i="15" s="1"/>
  <c r="R38" i="15" a="1"/>
  <c r="R38" i="15" s="1"/>
  <c r="V38" i="15" a="1"/>
  <c r="V38" i="15" s="1"/>
  <c r="Z38" i="15" a="1"/>
  <c r="Z38" i="15" s="1"/>
  <c r="AD38" i="15" a="1"/>
  <c r="AD38" i="15" s="1"/>
  <c r="AH38" i="15" a="1"/>
  <c r="AH38" i="15" s="1"/>
  <c r="AL38" i="15" a="1"/>
  <c r="AL38" i="15" s="1"/>
  <c r="AP38" i="15" a="1"/>
  <c r="AP38" i="15" s="1"/>
  <c r="AV38" i="15" a="1"/>
  <c r="AV38" i="15" s="1"/>
  <c r="BB38" i="15" a="1"/>
  <c r="BB38" i="15" s="1"/>
  <c r="BI38" i="15" a="1"/>
  <c r="BI38" i="15" s="1"/>
  <c r="BQ38" i="15" a="1"/>
  <c r="BQ38" i="15" s="1"/>
  <c r="BY38" i="15" a="1"/>
  <c r="BY38" i="15" s="1"/>
  <c r="CS38" i="15" a="1"/>
  <c r="CS38" i="15" s="1"/>
  <c r="DC38" i="15" a="1"/>
  <c r="DC38" i="15" s="1"/>
  <c r="EC38" i="15" a="1"/>
  <c r="EC38" i="15" s="1"/>
  <c r="ES38" i="15" a="1"/>
  <c r="ES38" i="15" s="1"/>
  <c r="FI38" i="15" a="1"/>
  <c r="FI38" i="15" s="1"/>
  <c r="FY38" i="15" a="1"/>
  <c r="FY38" i="15" s="1"/>
  <c r="GO38" i="15" a="1"/>
  <c r="GO38" i="15" s="1"/>
  <c r="HE38" i="15" a="1"/>
  <c r="HE38" i="15" s="1"/>
  <c r="HU38" i="15" a="1"/>
  <c r="HU38" i="15" s="1"/>
  <c r="IK38" i="15" a="1"/>
  <c r="IK38" i="15" s="1"/>
  <c r="JJ38" i="15" a="1"/>
  <c r="JJ38" i="15" s="1"/>
  <c r="OH38" i="15" a="1"/>
  <c r="OH38" i="15" s="1"/>
  <c r="AW38" i="15" a="1"/>
  <c r="AW38" i="15" s="1"/>
  <c r="BC38" i="15" a="1"/>
  <c r="BC38" i="15" s="1"/>
  <c r="CI38" i="15" a="1"/>
  <c r="CI38" i="15" s="1"/>
  <c r="DE38" i="15" a="1"/>
  <c r="DE38" i="15" s="1"/>
  <c r="DO38" i="15" a="1"/>
  <c r="DO38" i="15" s="1"/>
  <c r="LB38" i="15" a="1"/>
  <c r="LB38" i="15" s="1"/>
  <c r="PZ38" i="15" a="1"/>
  <c r="PZ38" i="15" s="1"/>
  <c r="AR38" i="15" a="1"/>
  <c r="AR38" i="15" s="1"/>
  <c r="AX38" i="15" a="1"/>
  <c r="AX38" i="15" s="1"/>
  <c r="BE38" i="15" a="1"/>
  <c r="BE38" i="15" s="1"/>
  <c r="BL38" i="15" a="1"/>
  <c r="BL38" i="15" s="1"/>
  <c r="BT38" i="15" a="1"/>
  <c r="BT38" i="15" s="1"/>
  <c r="CB38" i="15" a="1"/>
  <c r="CB38" i="15" s="1"/>
  <c r="CW38" i="15" a="1"/>
  <c r="CW38" i="15" s="1"/>
  <c r="DG38" i="15" a="1"/>
  <c r="DG38" i="15" s="1"/>
  <c r="JV38" i="15" a="1"/>
  <c r="JV38" i="15" s="1"/>
  <c r="OT38" i="15" a="1"/>
  <c r="OT38" i="15" s="1"/>
  <c r="AA72" i="15"/>
  <c r="C50" i="15"/>
  <c r="C49" i="15"/>
  <c r="C46" i="15"/>
  <c r="C51" i="15"/>
  <c r="B47" i="21" a="1"/>
  <c r="H54" i="16"/>
  <c r="I27" i="16"/>
  <c r="P12" i="16"/>
  <c r="H56" i="16"/>
  <c r="F34" i="16"/>
  <c r="Q17" i="16"/>
  <c r="F59" i="16"/>
  <c r="P21" i="16"/>
  <c r="Q28" i="16"/>
  <c r="I36" i="16"/>
  <c r="I72" i="16"/>
  <c r="I16" i="16"/>
  <c r="H24" i="16"/>
  <c r="G32" i="16"/>
  <c r="Q51" i="16"/>
  <c r="Q10" i="16"/>
  <c r="P18" i="16"/>
  <c r="H26" i="16"/>
  <c r="G34" i="16"/>
  <c r="I9" i="16"/>
  <c r="H17" i="16"/>
  <c r="G25" i="16"/>
  <c r="Q53" i="16"/>
  <c r="G73" i="16"/>
  <c r="Q16" i="16"/>
  <c r="I61" i="16"/>
  <c r="F11" i="16"/>
  <c r="I19" i="16"/>
  <c r="H36" i="16"/>
  <c r="G57" i="16"/>
  <c r="I39" i="16"/>
  <c r="G47" i="16"/>
  <c r="Q55" i="16"/>
  <c r="I63" i="16"/>
  <c r="P72" i="16"/>
  <c r="G42" i="16"/>
  <c r="H51" i="16"/>
  <c r="G66" i="16"/>
  <c r="P60" i="16"/>
  <c r="P69" i="16"/>
  <c r="G37" i="16"/>
  <c r="I45" i="16"/>
  <c r="I53" i="16"/>
  <c r="H68" i="16"/>
  <c r="P38" i="16"/>
  <c r="P47" i="16"/>
  <c r="I55" i="16"/>
  <c r="P62" i="16"/>
  <c r="F71" i="16"/>
  <c r="H50" i="16"/>
  <c r="G67" i="16"/>
  <c r="H74" i="16"/>
  <c r="G17" i="20"/>
  <c r="U12" i="20"/>
  <c r="G8" i="20"/>
  <c r="H31" i="20"/>
  <c r="Q7" i="20"/>
  <c r="G10" i="20"/>
  <c r="R30" i="20"/>
  <c r="T27" i="20"/>
  <c r="R46" i="20"/>
  <c r="U8" i="20"/>
  <c r="R35" i="20"/>
  <c r="J17" i="20"/>
  <c r="G25" i="20"/>
  <c r="H10" i="20"/>
  <c r="T11" i="20"/>
  <c r="Q20" i="20"/>
  <c r="I39" i="20"/>
  <c r="G22" i="20"/>
  <c r="R34" i="20"/>
  <c r="T46" i="20"/>
  <c r="I35" i="20"/>
  <c r="U19" i="20"/>
  <c r="H26" i="20"/>
  <c r="I36" i="20"/>
  <c r="Q46" i="20"/>
  <c r="Q24" i="20"/>
  <c r="U32" i="20"/>
  <c r="I45" i="20"/>
  <c r="I26" i="20"/>
  <c r="J31" i="20"/>
  <c r="U41" i="20"/>
  <c r="G51" i="20"/>
  <c r="R51" i="20"/>
  <c r="H32" i="20"/>
  <c r="T37" i="20"/>
  <c r="U42" i="20"/>
  <c r="R37" i="20"/>
  <c r="J44" i="20"/>
  <c r="G49" i="20"/>
  <c r="J35" i="20"/>
  <c r="G40" i="20"/>
  <c r="Q48" i="20"/>
  <c r="I8" i="21"/>
  <c r="F8" i="16"/>
  <c r="H14" i="16"/>
  <c r="F72" i="16"/>
  <c r="F28" i="16"/>
  <c r="F7" i="16"/>
  <c r="Q13" i="16"/>
  <c r="G22" i="16"/>
  <c r="H29" i="16"/>
  <c r="Q49" i="16"/>
  <c r="H9" i="16"/>
  <c r="G17" i="16"/>
  <c r="F25" i="16"/>
  <c r="I33" i="16"/>
  <c r="F27" i="16"/>
  <c r="F55" i="16"/>
  <c r="G10" i="16"/>
  <c r="F18" i="16"/>
  <c r="I35" i="16"/>
  <c r="G55" i="16"/>
  <c r="P9" i="16"/>
  <c r="I26" i="16"/>
  <c r="Q33" i="16"/>
  <c r="H12" i="16"/>
  <c r="P28" i="16"/>
  <c r="Q36" i="16"/>
  <c r="Q62" i="16"/>
  <c r="I48" i="16"/>
  <c r="G64" i="16"/>
  <c r="F44" i="16"/>
  <c r="F52" i="16"/>
  <c r="I60" i="16"/>
  <c r="I67" i="16"/>
  <c r="Q37" i="16"/>
  <c r="Q44" i="16"/>
  <c r="Q52" i="16"/>
  <c r="G61" i="16"/>
  <c r="I38" i="16"/>
  <c r="G46" i="16"/>
  <c r="I62" i="16"/>
  <c r="F69" i="16"/>
  <c r="G56" i="16"/>
  <c r="H72" i="16"/>
  <c r="Q43" i="16"/>
  <c r="F51" i="16"/>
  <c r="P59" i="16"/>
  <c r="I68" i="16"/>
  <c r="J7" i="20"/>
  <c r="U18" i="20"/>
  <c r="G13" i="20"/>
  <c r="T9" i="20"/>
  <c r="G21" i="20"/>
  <c r="T8" i="20"/>
  <c r="T13" i="20"/>
  <c r="U13" i="20"/>
  <c r="G9" i="20"/>
  <c r="I28" i="20"/>
  <c r="T48" i="20"/>
  <c r="I23" i="20"/>
  <c r="H9" i="20"/>
  <c r="H19" i="20"/>
  <c r="G18" i="20"/>
  <c r="Q14" i="20"/>
  <c r="H30" i="20"/>
  <c r="T10" i="20"/>
  <c r="Q50" i="20"/>
  <c r="G12" i="20"/>
  <c r="J47" i="20"/>
  <c r="R26" i="20"/>
  <c r="Q35" i="20"/>
  <c r="R47" i="20"/>
  <c r="R25" i="20"/>
  <c r="Q37" i="20"/>
  <c r="Q49" i="20"/>
  <c r="H28" i="20"/>
  <c r="U36" i="20"/>
  <c r="Q11" i="20"/>
  <c r="Q19" i="20"/>
  <c r="G33" i="20"/>
  <c r="T45" i="20"/>
  <c r="T26" i="20"/>
  <c r="U31" i="20"/>
  <c r="Q23" i="20"/>
  <c r="Q31" i="20"/>
  <c r="U47" i="20"/>
  <c r="I33" i="20"/>
  <c r="J38" i="20"/>
  <c r="Q43" i="20"/>
  <c r="Q51" i="20"/>
  <c r="U44" i="20"/>
  <c r="H50" i="20"/>
  <c r="U35" i="20"/>
  <c r="H41" i="20"/>
  <c r="T8" i="21"/>
  <c r="Q19" i="16"/>
  <c r="P15" i="16"/>
  <c r="I7" i="16"/>
  <c r="Q30" i="16"/>
  <c r="H37" i="16"/>
  <c r="P23" i="16"/>
  <c r="Q35" i="16"/>
  <c r="F15" i="16"/>
  <c r="I23" i="16"/>
  <c r="F30" i="16"/>
  <c r="F10" i="16"/>
  <c r="I18" i="16"/>
  <c r="I56" i="16"/>
  <c r="Q12" i="16"/>
  <c r="I20" i="16"/>
  <c r="H28" i="16"/>
  <c r="H58" i="16"/>
  <c r="I11" i="16"/>
  <c r="H19" i="16"/>
  <c r="Q27" i="16"/>
  <c r="G36" i="16"/>
  <c r="I58" i="16"/>
  <c r="Q18" i="16"/>
  <c r="G27" i="16"/>
  <c r="H34" i="16"/>
  <c r="P68" i="16"/>
  <c r="P13" i="16"/>
  <c r="Q20" i="16"/>
  <c r="G29" i="16"/>
  <c r="P37" i="16"/>
  <c r="Q40" i="16"/>
  <c r="G49" i="16"/>
  <c r="Q57" i="16"/>
  <c r="F66" i="16"/>
  <c r="I74" i="16"/>
  <c r="H45" i="16"/>
  <c r="H53" i="16"/>
  <c r="I21" i="16"/>
  <c r="P7" i="16"/>
  <c r="P70" i="16"/>
  <c r="H20" i="16"/>
  <c r="G7" i="16"/>
  <c r="F13" i="16"/>
  <c r="P52" i="16"/>
  <c r="Q32" i="16"/>
  <c r="I8" i="16"/>
  <c r="H16" i="16"/>
  <c r="G24" i="16"/>
  <c r="H31" i="16"/>
  <c r="I54" i="16"/>
  <c r="H11" i="16"/>
  <c r="G19" i="16"/>
  <c r="P27" i="16"/>
  <c r="Q34" i="16"/>
  <c r="H13" i="16"/>
  <c r="G21" i="16"/>
  <c r="P29" i="16"/>
  <c r="P39" i="16"/>
  <c r="P63" i="16"/>
  <c r="G12" i="16"/>
  <c r="P20" i="16"/>
  <c r="F29" i="16"/>
  <c r="F61" i="16"/>
  <c r="P11" i="16"/>
  <c r="F20" i="16"/>
  <c r="I28" i="16"/>
  <c r="P35" i="16"/>
  <c r="H73" i="16"/>
  <c r="F22" i="16"/>
  <c r="I30" i="16"/>
  <c r="Q38" i="16"/>
  <c r="Q68" i="16"/>
  <c r="F42" i="16"/>
  <c r="I50" i="16"/>
  <c r="H67" i="16"/>
  <c r="F37" i="16"/>
  <c r="F46" i="16"/>
  <c r="P54" i="16"/>
  <c r="Q61" i="16"/>
  <c r="I69" i="16"/>
  <c r="Q39" i="16"/>
  <c r="Q46" i="16"/>
  <c r="H55" i="16"/>
  <c r="Q63" i="16"/>
  <c r="G72" i="16"/>
  <c r="G48" i="16"/>
  <c r="I64" i="16"/>
  <c r="P71" i="16"/>
  <c r="G41" i="16"/>
  <c r="G58" i="16"/>
  <c r="G65" i="16"/>
  <c r="F45" i="16"/>
  <c r="F53" i="16"/>
  <c r="F62" i="16"/>
  <c r="I70" i="16"/>
  <c r="G44" i="20"/>
  <c r="R11" i="20"/>
  <c r="H8" i="20"/>
  <c r="J11" i="20"/>
  <c r="R10" i="20"/>
  <c r="I7" i="20"/>
  <c r="U17" i="20"/>
  <c r="T12" i="20"/>
  <c r="H51" i="20"/>
  <c r="G34" i="20"/>
  <c r="G14" i="20"/>
  <c r="J28" i="20"/>
  <c r="T24" i="20"/>
  <c r="R43" i="20"/>
  <c r="Q22" i="20"/>
  <c r="T17" i="20"/>
  <c r="I15" i="20"/>
  <c r="J8" i="20"/>
  <c r="Q16" i="20"/>
  <c r="U24" i="20"/>
  <c r="R19" i="20"/>
  <c r="Q28" i="20"/>
  <c r="H38" i="20"/>
  <c r="R27" i="20"/>
  <c r="T40" i="20"/>
  <c r="G16" i="20"/>
  <c r="J29" i="20"/>
  <c r="Q38" i="20"/>
  <c r="G50" i="20"/>
  <c r="R12" i="20"/>
  <c r="I21" i="20"/>
  <c r="H27" i="16"/>
  <c r="Q22" i="16"/>
  <c r="Q7" i="16"/>
  <c r="P30" i="16"/>
  <c r="I14" i="16"/>
  <c r="G20" i="16"/>
  <c r="Q11" i="16"/>
  <c r="F38" i="16"/>
  <c r="P19" i="16"/>
  <c r="G11" i="16"/>
  <c r="F19" i="16"/>
  <c r="Q26" i="16"/>
  <c r="P34" i="16"/>
  <c r="Q64" i="16"/>
  <c r="P14" i="16"/>
  <c r="H22" i="16"/>
  <c r="G30" i="16"/>
  <c r="Q8" i="16"/>
  <c r="P16" i="16"/>
  <c r="H71" i="16"/>
  <c r="H15" i="16"/>
  <c r="G23" i="16"/>
  <c r="H32" i="16"/>
  <c r="Q45" i="16"/>
  <c r="Q66" i="16"/>
  <c r="G14" i="16"/>
  <c r="P50" i="16"/>
  <c r="F9" i="16"/>
  <c r="I17" i="16"/>
  <c r="H25" i="16"/>
  <c r="G33" i="16"/>
  <c r="Q47" i="16"/>
  <c r="I37" i="16"/>
  <c r="G45" i="16"/>
  <c r="G53" i="16"/>
  <c r="P61" i="16"/>
  <c r="F70" i="16"/>
  <c r="H49" i="16"/>
  <c r="H64" i="16"/>
  <c r="Q72" i="16"/>
  <c r="F58" i="16"/>
  <c r="P67" i="16"/>
  <c r="Q74" i="16"/>
  <c r="P43" i="16"/>
  <c r="I51" i="16"/>
  <c r="Q58" i="16"/>
  <c r="H66" i="16"/>
  <c r="G74" i="16"/>
  <c r="P45" i="16"/>
  <c r="P53" i="16"/>
  <c r="Q60" i="16"/>
  <c r="H48" i="16"/>
  <c r="H15" i="20"/>
  <c r="Q17" i="20"/>
  <c r="J10" i="20"/>
  <c r="H43" i="20"/>
  <c r="J16" i="20"/>
  <c r="J24" i="20"/>
  <c r="J41" i="20"/>
  <c r="R18" i="20"/>
  <c r="H34" i="20"/>
  <c r="I14" i="20"/>
  <c r="U29" i="20"/>
  <c r="I48" i="20"/>
  <c r="T29" i="20"/>
  <c r="U16" i="20"/>
  <c r="I9" i="20"/>
  <c r="R23" i="20"/>
  <c r="H11" i="20"/>
  <c r="I19" i="20"/>
  <c r="I29" i="20"/>
  <c r="J21" i="20"/>
  <c r="J45" i="20"/>
  <c r="I22" i="20"/>
  <c r="J43" i="20"/>
  <c r="T18" i="20"/>
  <c r="I24" i="20"/>
  <c r="I31" i="20"/>
  <c r="I44" i="20"/>
  <c r="U22" i="20"/>
  <c r="R31" i="20"/>
  <c r="R42" i="20"/>
  <c r="G24" i="20"/>
  <c r="I30" i="20"/>
  <c r="T39" i="20"/>
  <c r="J50" i="20"/>
  <c r="U45" i="20"/>
  <c r="J51" i="20"/>
  <c r="H36" i="20"/>
  <c r="T41" i="20"/>
  <c r="Q36" i="20"/>
  <c r="I43" i="20"/>
  <c r="J48" i="20"/>
  <c r="I34" i="20"/>
  <c r="J39" i="20"/>
  <c r="R45" i="20"/>
  <c r="I7" i="21"/>
  <c r="I30" i="21"/>
  <c r="H43" i="16"/>
  <c r="P44" i="16"/>
  <c r="Q15" i="16"/>
  <c r="P32" i="16"/>
  <c r="G13" i="16"/>
  <c r="P46" i="16"/>
  <c r="F21" i="16"/>
  <c r="I12" i="16"/>
  <c r="G35" i="16"/>
  <c r="Q70" i="16"/>
  <c r="G15" i="16"/>
  <c r="F23" i="16"/>
  <c r="I31" i="16"/>
  <c r="Q25" i="16"/>
  <c r="P33" i="16"/>
  <c r="P48" i="16"/>
  <c r="G8" i="16"/>
  <c r="F16" i="16"/>
  <c r="I24" i="16"/>
  <c r="F33" i="16"/>
  <c r="P24" i="16"/>
  <c r="Q31" i="16"/>
  <c r="F57" i="16"/>
  <c r="H10" i="16"/>
  <c r="G18" i="16"/>
  <c r="P26" i="16"/>
  <c r="F35" i="16"/>
  <c r="G38" i="16"/>
  <c r="I46" i="16"/>
  <c r="G62" i="16"/>
  <c r="P41" i="16"/>
  <c r="F50" i="16"/>
  <c r="P58" i="16"/>
  <c r="P65" i="16"/>
  <c r="F74" i="16"/>
  <c r="I43" i="16"/>
  <c r="Q50" i="16"/>
  <c r="H59" i="16"/>
  <c r="P36" i="16"/>
  <c r="G44" i="16"/>
  <c r="G52" i="16"/>
  <c r="F60" i="16"/>
  <c r="F67" i="16"/>
  <c r="G54" i="16"/>
  <c r="H61" i="16"/>
  <c r="Q69" i="16"/>
  <c r="I42" i="16"/>
  <c r="F49" i="16"/>
  <c r="P57" i="16"/>
  <c r="I66" i="16"/>
  <c r="Q73" i="16"/>
  <c r="T15" i="20"/>
  <c r="J12" i="20"/>
  <c r="H44" i="20"/>
  <c r="U26" i="20"/>
  <c r="T16" i="20"/>
  <c r="J18" i="20"/>
  <c r="Q25" i="20"/>
  <c r="Q12" i="20"/>
  <c r="H7" i="20"/>
  <c r="J20" i="20"/>
  <c r="G27" i="20"/>
  <c r="H42" i="20"/>
  <c r="Q21" i="20"/>
  <c r="I8" i="20"/>
  <c r="R17" i="20"/>
  <c r="J30" i="20"/>
  <c r="J49" i="20"/>
  <c r="U9" i="20"/>
  <c r="T19" i="20"/>
  <c r="R36" i="20"/>
  <c r="U21" i="20"/>
  <c r="I46" i="20"/>
  <c r="T22" i="20"/>
  <c r="R32" i="20"/>
  <c r="Q45" i="20"/>
  <c r="J19" i="20"/>
  <c r="T25" i="20"/>
  <c r="Q33" i="20"/>
  <c r="H45" i="20"/>
  <c r="R8" i="20"/>
  <c r="R16" i="20"/>
  <c r="I32" i="20"/>
  <c r="H25" i="20"/>
  <c r="T30" i="20"/>
  <c r="U50" i="20"/>
  <c r="R28" i="20"/>
  <c r="U37" i="20"/>
  <c r="U51" i="20"/>
  <c r="I37" i="20"/>
  <c r="J42" i="20"/>
  <c r="R48" i="20"/>
  <c r="T43" i="20"/>
  <c r="U48" i="20"/>
  <c r="T34" i="20"/>
  <c r="U39" i="20"/>
  <c r="T7" i="21"/>
  <c r="H33" i="16"/>
  <c r="I29" i="16"/>
  <c r="Q23" i="16"/>
  <c r="Q14" i="16"/>
  <c r="I65" i="16"/>
  <c r="I32" i="16"/>
  <c r="I52" i="16"/>
  <c r="F48" i="16"/>
  <c r="H57" i="16"/>
  <c r="Q41" i="16"/>
  <c r="G63" i="16"/>
  <c r="H52" i="16"/>
  <c r="Q71" i="16"/>
  <c r="I17" i="20"/>
  <c r="H35" i="20"/>
  <c r="Q9" i="20"/>
  <c r="H27" i="20"/>
  <c r="G29" i="20"/>
  <c r="H18" i="20"/>
  <c r="G7" i="20"/>
  <c r="T28" i="20"/>
  <c r="R39" i="20"/>
  <c r="I40" i="20"/>
  <c r="T23" i="20"/>
  <c r="Q26" i="20"/>
  <c r="J23" i="20"/>
  <c r="T36" i="20"/>
  <c r="U34" i="20"/>
  <c r="R41" i="20"/>
  <c r="G32" i="20"/>
  <c r="Q44" i="20"/>
  <c r="I11" i="21"/>
  <c r="F7" i="21"/>
  <c r="G39" i="21"/>
  <c r="S8" i="21"/>
  <c r="H14" i="21"/>
  <c r="F15" i="21"/>
  <c r="F34" i="21"/>
  <c r="G16" i="21"/>
  <c r="G34" i="21"/>
  <c r="F31" i="21"/>
  <c r="T16" i="21"/>
  <c r="I31" i="21"/>
  <c r="I14" i="21"/>
  <c r="I20" i="21"/>
  <c r="T32" i="21"/>
  <c r="T13" i="21"/>
  <c r="H32" i="21"/>
  <c r="F17" i="21"/>
  <c r="F20" i="21"/>
  <c r="S27" i="21"/>
  <c r="F40" i="21"/>
  <c r="G24" i="21"/>
  <c r="H18" i="21"/>
  <c r="H23" i="21"/>
  <c r="H26" i="21"/>
  <c r="H35" i="21"/>
  <c r="S40" i="21"/>
  <c r="I37" i="21"/>
  <c r="I42" i="21"/>
  <c r="H69" i="16"/>
  <c r="I57" i="16"/>
  <c r="I12" i="20"/>
  <c r="G28" i="20"/>
  <c r="H40" i="20"/>
  <c r="H33" i="21"/>
  <c r="H21" i="21"/>
  <c r="G40" i="21"/>
  <c r="F26" i="16"/>
  <c r="P17" i="16"/>
  <c r="G9" i="16"/>
  <c r="G59" i="16"/>
  <c r="H35" i="16"/>
  <c r="P74" i="16"/>
  <c r="G40" i="16"/>
  <c r="Q59" i="16"/>
  <c r="H40" i="16"/>
  <c r="H42" i="16"/>
  <c r="P49" i="16"/>
  <c r="Q67" i="16"/>
  <c r="U7" i="20"/>
  <c r="U20" i="20"/>
  <c r="U11" i="20"/>
  <c r="G15" i="20"/>
  <c r="H23" i="20"/>
  <c r="G31" i="20"/>
  <c r="H39" i="20"/>
  <c r="H16" i="20"/>
  <c r="Q8" i="20"/>
  <c r="G43" i="20"/>
  <c r="G41" i="20"/>
  <c r="U28" i="20"/>
  <c r="R7" i="20"/>
  <c r="R29" i="20"/>
  <c r="U23" i="20"/>
  <c r="Q27" i="20"/>
  <c r="U43" i="20"/>
  <c r="G35" i="20"/>
  <c r="Q47" i="20"/>
  <c r="H33" i="20"/>
  <c r="T11" i="21"/>
  <c r="F8" i="21"/>
  <c r="G7" i="21"/>
  <c r="G31" i="21"/>
  <c r="H9" i="21"/>
  <c r="I24" i="21"/>
  <c r="T34" i="21"/>
  <c r="F19" i="21"/>
  <c r="F35" i="21"/>
  <c r="S31" i="21"/>
  <c r="F12" i="21"/>
  <c r="F32" i="21"/>
  <c r="T14" i="21"/>
  <c r="I10" i="21"/>
  <c r="F33" i="21"/>
  <c r="F16" i="21"/>
  <c r="T25" i="21"/>
  <c r="F23" i="21"/>
  <c r="H29" i="21"/>
  <c r="G25" i="21"/>
  <c r="S33" i="21"/>
  <c r="S18" i="21"/>
  <c r="S23" i="21"/>
  <c r="H27" i="21"/>
  <c r="G36" i="21"/>
  <c r="H36" i="21"/>
  <c r="H41" i="21"/>
  <c r="T37" i="21"/>
  <c r="T42" i="21"/>
  <c r="P22" i="16"/>
  <c r="I71" i="16"/>
  <c r="G26" i="20"/>
  <c r="J13" i="20"/>
  <c r="H17" i="20"/>
  <c r="I47" i="20"/>
  <c r="S17" i="21"/>
  <c r="H10" i="21"/>
  <c r="T15" i="21"/>
  <c r="F29" i="21"/>
  <c r="I40" i="21"/>
  <c r="G28" i="16"/>
  <c r="I10" i="16"/>
  <c r="F36" i="16"/>
  <c r="P31" i="16"/>
  <c r="I22" i="16"/>
  <c r="I13" i="16"/>
  <c r="H8" i="16"/>
  <c r="G43" i="16"/>
  <c r="H60" i="16"/>
  <c r="P56" i="16"/>
  <c r="F41" i="16"/>
  <c r="F65" i="16"/>
  <c r="I47" i="16"/>
  <c r="Q65" i="16"/>
  <c r="P51" i="16"/>
  <c r="F73" i="16"/>
  <c r="P55" i="16"/>
  <c r="R9" i="20"/>
  <c r="I11" i="20"/>
  <c r="I13" i="20"/>
  <c r="T31" i="20"/>
  <c r="J46" i="20"/>
  <c r="U33" i="20"/>
  <c r="U10" i="20"/>
  <c r="I20" i="20"/>
  <c r="Q42" i="20"/>
  <c r="G30" i="20"/>
  <c r="J27" i="20"/>
  <c r="T44" i="20"/>
  <c r="J32" i="20"/>
  <c r="G48" i="20"/>
  <c r="U38" i="20"/>
  <c r="Q32" i="20"/>
  <c r="G45" i="20"/>
  <c r="G36" i="20"/>
  <c r="R49" i="20"/>
  <c r="F9" i="21"/>
  <c r="T12" i="21"/>
  <c r="G8" i="21"/>
  <c r="F11" i="21"/>
  <c r="I35" i="21"/>
  <c r="S9" i="21"/>
  <c r="H11" i="21"/>
  <c r="F27" i="21"/>
  <c r="S35" i="21"/>
  <c r="H13" i="21"/>
  <c r="F36" i="21"/>
  <c r="I17" i="21"/>
  <c r="F37" i="21"/>
  <c r="T10" i="21"/>
  <c r="I18" i="21"/>
  <c r="I26" i="21"/>
  <c r="F22" i="21"/>
  <c r="G18" i="21"/>
  <c r="G26" i="21"/>
  <c r="H34" i="21"/>
  <c r="H19" i="21"/>
  <c r="H22" i="21"/>
  <c r="G37" i="21"/>
  <c r="S36" i="21"/>
  <c r="S41" i="21"/>
  <c r="I38" i="21"/>
  <c r="F41" i="21"/>
  <c r="H18" i="16"/>
  <c r="P42" i="16"/>
  <c r="I49" i="20"/>
  <c r="G38" i="20"/>
  <c r="R33" i="20"/>
  <c r="G13" i="21"/>
  <c r="S39" i="21"/>
  <c r="I16" i="21"/>
  <c r="H28" i="21"/>
  <c r="Q24" i="16"/>
  <c r="F17" i="16"/>
  <c r="F12" i="16"/>
  <c r="G71" i="16"/>
  <c r="H41" i="16"/>
  <c r="H30" i="16"/>
  <c r="H21" i="16"/>
  <c r="I15" i="16"/>
  <c r="F68" i="16"/>
  <c r="H62" i="16"/>
  <c r="I49" i="16"/>
  <c r="H70" i="16"/>
  <c r="H39" i="16"/>
  <c r="G60" i="16"/>
  <c r="U14" i="20"/>
  <c r="I10" i="20"/>
  <c r="R21" i="20"/>
  <c r="R38" i="20"/>
  <c r="G11" i="20"/>
  <c r="H47" i="20"/>
  <c r="G47" i="20"/>
  <c r="R13" i="20"/>
  <c r="T20" i="20"/>
  <c r="G20" i="20"/>
  <c r="R50" i="20"/>
  <c r="U30" i="20"/>
  <c r="Q34" i="20"/>
  <c r="U27" i="20"/>
  <c r="U46" i="20"/>
  <c r="T32" i="20"/>
  <c r="H49" i="20"/>
  <c r="G39" i="20"/>
  <c r="H46" i="20"/>
  <c r="H37" i="20"/>
  <c r="S14" i="21"/>
  <c r="G9" i="21"/>
  <c r="H39" i="21"/>
  <c r="G10" i="21"/>
  <c r="S11" i="21"/>
  <c r="T19" i="21"/>
  <c r="I34" i="21"/>
  <c r="S13" i="21"/>
  <c r="T17" i="21"/>
  <c r="T24" i="21"/>
  <c r="F38" i="21"/>
  <c r="I15" i="21"/>
  <c r="F21" i="21"/>
  <c r="T26" i="21"/>
  <c r="F24" i="21"/>
  <c r="S32" i="21"/>
  <c r="G19" i="21"/>
  <c r="S26" i="21"/>
  <c r="S19" i="21"/>
  <c r="S22" i="21"/>
  <c r="G38" i="21"/>
  <c r="H37" i="21"/>
  <c r="H42" i="21"/>
  <c r="T38" i="21"/>
  <c r="F42" i="21"/>
  <c r="H7" i="16"/>
  <c r="G16" i="16"/>
  <c r="G50" i="16"/>
  <c r="H63" i="16"/>
  <c r="Q39" i="20"/>
  <c r="G37" i="20"/>
  <c r="I50" i="20"/>
  <c r="I39" i="21"/>
  <c r="H12" i="21"/>
  <c r="G35" i="21"/>
  <c r="G21" i="21"/>
  <c r="S30" i="21"/>
  <c r="S37" i="21"/>
  <c r="P25" i="16"/>
  <c r="Q21" i="16"/>
  <c r="P66" i="16"/>
  <c r="Q42" i="16"/>
  <c r="Q29" i="16"/>
  <c r="F24" i="16"/>
  <c r="I44" i="16"/>
  <c r="F39" i="16"/>
  <c r="G70" i="16"/>
  <c r="F54" i="16"/>
  <c r="Q56" i="16"/>
  <c r="I40" i="16"/>
  <c r="H46" i="16"/>
  <c r="G69" i="16"/>
  <c r="J9" i="20"/>
  <c r="Q10" i="20"/>
  <c r="I27" i="20"/>
  <c r="T14" i="20"/>
  <c r="R22" i="20"/>
  <c r="J26" i="20"/>
  <c r="I16" i="20"/>
  <c r="H24" i="20"/>
  <c r="Q30" i="20"/>
  <c r="R20" i="20"/>
  <c r="G42" i="20"/>
  <c r="T21" i="20"/>
  <c r="G46" i="20"/>
  <c r="J33" i="20"/>
  <c r="U40" i="20"/>
  <c r="T33" i="20"/>
  <c r="Q40" i="20"/>
  <c r="I51" i="20"/>
  <c r="I42" i="20"/>
  <c r="I9" i="21"/>
  <c r="T18" i="21"/>
  <c r="S7" i="21"/>
  <c r="T31" i="21"/>
  <c r="F13" i="21"/>
  <c r="G14" i="21"/>
  <c r="T23" i="21"/>
  <c r="T30" i="21"/>
  <c r="I29" i="21"/>
  <c r="H15" i="21"/>
  <c r="F28" i="21"/>
  <c r="S28" i="21"/>
  <c r="G12" i="21"/>
  <c r="T28" i="21"/>
  <c r="I23" i="21"/>
  <c r="T33" i="21"/>
  <c r="G23" i="21"/>
  <c r="S29" i="21"/>
  <c r="H20" i="21"/>
  <c r="H25" i="21"/>
  <c r="G42" i="21"/>
  <c r="S38" i="21"/>
  <c r="I36" i="21"/>
  <c r="I41" i="21"/>
  <c r="G26" i="16"/>
  <c r="F31" i="16"/>
  <c r="P40" i="16"/>
  <c r="H12" i="20"/>
  <c r="G19" i="20"/>
  <c r="H21" i="20"/>
  <c r="Q15" i="20"/>
  <c r="I38" i="20"/>
  <c r="H17" i="21"/>
  <c r="G29" i="21"/>
  <c r="I25" i="21"/>
  <c r="F25" i="21"/>
  <c r="H24" i="21"/>
  <c r="S42" i="21"/>
  <c r="P10" i="16"/>
  <c r="P8" i="16"/>
  <c r="F32" i="16"/>
  <c r="F40" i="16"/>
  <c r="G31" i="16"/>
  <c r="G51" i="16"/>
  <c r="H47" i="16"/>
  <c r="F56" i="16"/>
  <c r="G39" i="16"/>
  <c r="F43" i="16"/>
  <c r="P64" i="16"/>
  <c r="F47" i="16"/>
  <c r="J15" i="20"/>
  <c r="H13" i="20"/>
  <c r="T7" i="20"/>
  <c r="R40" i="20"/>
  <c r="R15" i="20"/>
  <c r="I25" i="20"/>
  <c r="U15" i="20"/>
  <c r="H22" i="20"/>
  <c r="J25" i="20"/>
  <c r="J37" i="20"/>
  <c r="Q29" i="20"/>
  <c r="G23" i="20"/>
  <c r="T49" i="20"/>
  <c r="J22" i="20"/>
  <c r="J36" i="20"/>
  <c r="R24" i="20"/>
  <c r="J34" i="20"/>
  <c r="R44" i="20"/>
  <c r="T51" i="20"/>
  <c r="T42" i="20"/>
  <c r="T9" i="21"/>
  <c r="F39" i="21"/>
  <c r="T22" i="21"/>
  <c r="I27" i="21"/>
  <c r="H8" i="21"/>
  <c r="I12" i="21"/>
  <c r="F10" i="21"/>
  <c r="G33" i="21"/>
  <c r="G17" i="21"/>
  <c r="I22" i="21"/>
  <c r="I33" i="21"/>
  <c r="G30" i="21"/>
  <c r="S15" i="21"/>
  <c r="T21" i="21"/>
  <c r="G32" i="21"/>
  <c r="I13" i="21"/>
  <c r="F14" i="21"/>
  <c r="G22" i="21"/>
  <c r="H30" i="21"/>
  <c r="S16" i="21"/>
  <c r="S20" i="21"/>
  <c r="S25" i="21"/>
  <c r="S34" i="21"/>
  <c r="H40" i="21"/>
  <c r="T36" i="21"/>
  <c r="T41" i="21"/>
  <c r="F63" i="16"/>
  <c r="P73" i="16"/>
  <c r="I18" i="20"/>
  <c r="I41" i="20"/>
  <c r="H16" i="21"/>
  <c r="T20" i="21"/>
  <c r="S24" i="21"/>
  <c r="T40" i="21"/>
  <c r="H31" i="21"/>
  <c r="F18" i="21"/>
  <c r="Q9" i="16"/>
  <c r="H23" i="16"/>
  <c r="I59" i="16"/>
  <c r="U49" i="20"/>
  <c r="I21" i="21"/>
  <c r="I32" i="21"/>
  <c r="H29" i="20"/>
  <c r="G11" i="21"/>
  <c r="G20" i="21"/>
  <c r="F14" i="16"/>
  <c r="G27" i="21"/>
  <c r="I34" i="16"/>
  <c r="H44" i="16"/>
  <c r="Q13" i="20"/>
  <c r="H20" i="20"/>
  <c r="T47" i="20"/>
  <c r="I19" i="21"/>
  <c r="F26" i="21"/>
  <c r="J14" i="20"/>
  <c r="G41" i="21"/>
  <c r="H48" i="20"/>
  <c r="I25" i="16"/>
  <c r="H38" i="16"/>
  <c r="F64" i="16"/>
  <c r="U25" i="20"/>
  <c r="J40" i="20"/>
  <c r="T38" i="20"/>
  <c r="H7" i="21"/>
  <c r="F30" i="21"/>
  <c r="G28" i="21"/>
  <c r="T27" i="21"/>
  <c r="Q41" i="20"/>
  <c r="S12" i="21"/>
  <c r="H65" i="16"/>
  <c r="I73" i="16"/>
  <c r="R14" i="20"/>
  <c r="T35" i="20"/>
  <c r="G15" i="21"/>
  <c r="T35" i="21"/>
  <c r="I28" i="21"/>
  <c r="T39" i="21"/>
  <c r="Q48" i="16"/>
  <c r="I41" i="16"/>
  <c r="Q54" i="16"/>
  <c r="H14" i="20"/>
  <c r="T50" i="20"/>
  <c r="T29" i="21"/>
  <c r="S10" i="21"/>
  <c r="S21" i="21"/>
  <c r="G68" i="16"/>
  <c r="Q18" i="20"/>
  <c r="H38" i="21"/>
  <c r="L17" i="16"/>
  <c r="M27" i="16"/>
  <c r="M19" i="16"/>
  <c r="M70" i="16"/>
  <c r="M11" i="16"/>
  <c r="L51" i="16"/>
  <c r="M10" i="16"/>
  <c r="L41" i="16"/>
  <c r="N16" i="20"/>
  <c r="L73" i="16"/>
  <c r="L28" i="16"/>
  <c r="M17" i="16"/>
  <c r="L47" i="16"/>
  <c r="M68" i="16"/>
  <c r="M21" i="16"/>
  <c r="M11" i="21"/>
  <c r="M47" i="20"/>
  <c r="M50" i="20"/>
  <c r="M41" i="21"/>
  <c r="L20" i="21"/>
  <c r="M66" i="16"/>
  <c r="L7" i="21"/>
  <c r="M25" i="21"/>
  <c r="M12" i="21"/>
  <c r="N27" i="20"/>
  <c r="L11" i="21"/>
  <c r="L26" i="16"/>
  <c r="M40" i="21"/>
  <c r="M51" i="20"/>
  <c r="M35" i="21"/>
  <c r="L42" i="21"/>
  <c r="L40" i="21"/>
  <c r="M38" i="21"/>
  <c r="M43" i="16"/>
  <c r="M59" i="16"/>
  <c r="L35" i="16"/>
  <c r="L56" i="16"/>
  <c r="M48" i="20"/>
  <c r="L49" i="16"/>
  <c r="M37" i="20"/>
  <c r="L8" i="16"/>
  <c r="M13" i="16"/>
  <c r="M32" i="20"/>
  <c r="L37" i="21"/>
  <c r="M28" i="16"/>
  <c r="M22" i="16"/>
  <c r="M53" i="16"/>
  <c r="N17" i="20"/>
  <c r="L40" i="16"/>
  <c r="M69" i="16"/>
  <c r="L30" i="16"/>
  <c r="M27" i="20"/>
  <c r="M57" i="16"/>
  <c r="M44" i="16"/>
  <c r="L26" i="21"/>
  <c r="M29" i="21"/>
  <c r="M7" i="16"/>
  <c r="N10" i="20"/>
  <c r="N49" i="20"/>
  <c r="M8" i="16"/>
  <c r="M63" i="16"/>
  <c r="N33" i="20"/>
  <c r="N47" i="20"/>
  <c r="M42" i="20"/>
  <c r="L38" i="16"/>
  <c r="L64" i="16"/>
  <c r="L61" i="16"/>
  <c r="M74" i="16"/>
  <c r="N44" i="20"/>
  <c r="N51" i="20"/>
  <c r="M40" i="16"/>
  <c r="M24" i="16"/>
  <c r="L68" i="16"/>
  <c r="N36" i="20"/>
  <c r="N32" i="20"/>
  <c r="M40" i="20"/>
  <c r="N45" i="20"/>
  <c r="L25" i="21"/>
  <c r="M10" i="21"/>
  <c r="M12" i="16"/>
  <c r="L65" i="16"/>
  <c r="L10" i="21"/>
  <c r="M32" i="21"/>
  <c r="M18" i="20"/>
  <c r="L36" i="21"/>
  <c r="M22" i="21"/>
  <c r="M24" i="20"/>
  <c r="L71" i="16"/>
  <c r="M16" i="21"/>
  <c r="L41" i="21"/>
  <c r="M33" i="21"/>
  <c r="M29" i="20"/>
  <c r="L8" i="21"/>
  <c r="L34" i="21"/>
  <c r="L36" i="16"/>
  <c r="N38" i="20"/>
  <c r="M31" i="20"/>
  <c r="M14" i="21"/>
  <c r="N20" i="20"/>
  <c r="M8" i="21"/>
  <c r="M9" i="21"/>
  <c r="L15" i="21"/>
  <c r="M18" i="21"/>
  <c r="N7" i="20"/>
  <c r="L43" i="16"/>
  <c r="N29" i="20"/>
  <c r="L54" i="16"/>
  <c r="L15" i="16"/>
  <c r="M32" i="16"/>
  <c r="L69" i="16"/>
  <c r="M8" i="20"/>
  <c r="M18" i="16"/>
  <c r="L28" i="21"/>
  <c r="M12" i="20"/>
  <c r="M52" i="16"/>
  <c r="M36" i="21"/>
  <c r="N28" i="20"/>
  <c r="L23" i="16"/>
  <c r="N41" i="20"/>
  <c r="L29" i="16"/>
  <c r="M61" i="16"/>
  <c r="N31" i="20"/>
  <c r="M38" i="20"/>
  <c r="N40" i="20"/>
  <c r="M49" i="16"/>
  <c r="M11" i="20"/>
  <c r="M45" i="16"/>
  <c r="M23" i="16"/>
  <c r="N22" i="20"/>
  <c r="M16" i="20"/>
  <c r="L13" i="16"/>
  <c r="L52" i="16"/>
  <c r="M9" i="20"/>
  <c r="N18" i="20"/>
  <c r="L53" i="16"/>
  <c r="L27" i="16"/>
  <c r="M39" i="16"/>
  <c r="M21" i="20"/>
  <c r="M20" i="20"/>
  <c r="M38" i="16"/>
  <c r="M50" i="16"/>
  <c r="N8" i="20"/>
  <c r="M42" i="16"/>
  <c r="M56" i="16"/>
  <c r="N15" i="20"/>
  <c r="M9" i="16"/>
  <c r="L45" i="16"/>
  <c r="M37" i="16"/>
  <c r="N43" i="20"/>
  <c r="N25" i="20"/>
  <c r="M17" i="20"/>
  <c r="M24" i="21"/>
  <c r="M19" i="20"/>
  <c r="L14" i="21"/>
  <c r="M60" i="16"/>
  <c r="M23" i="21"/>
  <c r="M72" i="16"/>
  <c r="M26" i="21"/>
  <c r="L11" i="16"/>
  <c r="L60" i="16"/>
  <c r="L21" i="21"/>
  <c r="M41" i="20"/>
  <c r="M7" i="21"/>
  <c r="M34" i="16"/>
  <c r="M13" i="20"/>
  <c r="L12" i="16"/>
  <c r="L20" i="16"/>
  <c r="M73" i="16"/>
  <c r="M48" i="16"/>
  <c r="N37" i="20"/>
  <c r="M49" i="20"/>
  <c r="L32" i="16"/>
  <c r="L42" i="16"/>
  <c r="L50" i="16"/>
  <c r="M65" i="16"/>
  <c r="M20" i="16"/>
  <c r="L10" i="16"/>
  <c r="M71" i="16"/>
  <c r="M46" i="16"/>
  <c r="N46" i="20"/>
  <c r="L39" i="16"/>
  <c r="M43" i="20"/>
  <c r="L22" i="21"/>
  <c r="L19" i="21"/>
  <c r="M30" i="16"/>
  <c r="L63" i="16"/>
  <c r="L39" i="21"/>
  <c r="M20" i="21"/>
  <c r="L33" i="21"/>
  <c r="M21" i="21"/>
  <c r="M15" i="20"/>
  <c r="L46" i="16"/>
  <c r="N12" i="20"/>
  <c r="L17" i="21"/>
  <c r="M35" i="16"/>
  <c r="M34" i="21"/>
  <c r="L48" i="16"/>
  <c r="M51" i="16"/>
  <c r="L27" i="21"/>
  <c r="M27" i="21"/>
  <c r="L21" i="16"/>
  <c r="N34" i="20"/>
  <c r="N26" i="20"/>
  <c r="N9" i="20"/>
  <c r="L18" i="16"/>
  <c r="L25" i="16"/>
  <c r="M10" i="20"/>
  <c r="L16" i="16"/>
  <c r="M7" i="20"/>
  <c r="M13" i="21"/>
  <c r="N42" i="20"/>
  <c r="M33" i="20"/>
  <c r="M15" i="16"/>
  <c r="M42" i="21"/>
  <c r="L72" i="16"/>
  <c r="M25" i="16"/>
  <c r="M23" i="20"/>
  <c r="L19" i="16"/>
  <c r="M34" i="20"/>
  <c r="M26" i="16"/>
  <c r="M29" i="16"/>
  <c r="N24" i="20"/>
  <c r="M47" i="16"/>
  <c r="L29" i="21"/>
  <c r="M28" i="21"/>
  <c r="L7" i="16"/>
  <c r="M19" i="21"/>
  <c r="N13" i="20"/>
  <c r="L74" i="16"/>
  <c r="L32" i="21"/>
  <c r="L31" i="21"/>
  <c r="L33" i="16"/>
  <c r="L37" i="16"/>
  <c r="N19" i="20"/>
  <c r="M22" i="20"/>
  <c r="M64" i="16"/>
  <c r="M25" i="20"/>
  <c r="L34" i="16"/>
  <c r="L59" i="16"/>
  <c r="N35" i="20"/>
  <c r="M41" i="16"/>
  <c r="N11" i="20"/>
  <c r="L35" i="21"/>
  <c r="M36" i="16"/>
  <c r="L12" i="21"/>
  <c r="L14" i="16"/>
  <c r="L58" i="16"/>
  <c r="N39" i="20"/>
  <c r="L16" i="21"/>
  <c r="M17" i="21"/>
  <c r="L13" i="21"/>
  <c r="M31" i="16"/>
  <c r="L57" i="16"/>
  <c r="M35" i="20"/>
  <c r="M14" i="16"/>
  <c r="M46" i="20"/>
  <c r="N50" i="20"/>
  <c r="L22" i="16"/>
  <c r="L44" i="16"/>
  <c r="L24" i="16"/>
  <c r="L9" i="16"/>
  <c r="M54" i="16"/>
  <c r="M39" i="20"/>
  <c r="L24" i="21"/>
  <c r="L62" i="16"/>
  <c r="L31" i="16"/>
  <c r="L9" i="21"/>
  <c r="M55" i="16"/>
  <c r="N30" i="20"/>
  <c r="M14" i="20"/>
  <c r="M15" i="21"/>
  <c r="M28" i="20"/>
  <c r="M16" i="16"/>
  <c r="M67" i="16"/>
  <c r="L70" i="16"/>
  <c r="M44" i="20"/>
  <c r="M39" i="21"/>
  <c r="L30" i="21"/>
  <c r="M36" i="20"/>
  <c r="M31" i="21"/>
  <c r="M30" i="20"/>
  <c r="N21" i="20"/>
  <c r="M58" i="16"/>
  <c r="N48" i="20"/>
  <c r="M62" i="16"/>
  <c r="L66" i="16"/>
  <c r="L55" i="16"/>
  <c r="N23" i="20"/>
  <c r="L67" i="16"/>
  <c r="L38" i="21"/>
  <c r="L23" i="21"/>
  <c r="M33" i="16"/>
  <c r="N14" i="20"/>
  <c r="M26" i="20"/>
  <c r="L18" i="21"/>
  <c r="M37" i="21"/>
  <c r="M45" i="20"/>
  <c r="M30" i="21"/>
  <c r="F2" i="5" a="1"/>
  <c r="AE35" i="21" l="1"/>
  <c r="AE39" i="21"/>
  <c r="AE22" i="21"/>
  <c r="AE9" i="21"/>
  <c r="AE30" i="21"/>
  <c r="AE20" i="21"/>
  <c r="AE31" i="21"/>
  <c r="AE17" i="21"/>
  <c r="AE29" i="21"/>
  <c r="AE7" i="21"/>
  <c r="AE27" i="21"/>
  <c r="Z17" i="21"/>
  <c r="Z7" i="21"/>
  <c r="Z39" i="21"/>
  <c r="Z35" i="21"/>
  <c r="Z14" i="21"/>
  <c r="Z16" i="21"/>
  <c r="Z20" i="21"/>
  <c r="Z30" i="21"/>
  <c r="Z22" i="21"/>
  <c r="Z10" i="21"/>
  <c r="Z29" i="21"/>
  <c r="Z31" i="21"/>
  <c r="Z15" i="21"/>
  <c r="Z9" i="21"/>
  <c r="Z24" i="21"/>
  <c r="Z13" i="21"/>
  <c r="Z32" i="21"/>
  <c r="Z28" i="21"/>
  <c r="Z8" i="21"/>
  <c r="Z34" i="21"/>
  <c r="Z38" i="21"/>
  <c r="Z11" i="21"/>
  <c r="Z23" i="21"/>
  <c r="Z21" i="21"/>
  <c r="Z19" i="21"/>
  <c r="Z36" i="21"/>
  <c r="Z33" i="21"/>
  <c r="Z40" i="21"/>
  <c r="Z26" i="21"/>
  <c r="Z41" i="21"/>
  <c r="Z12" i="21"/>
  <c r="Z27" i="21"/>
  <c r="Z25" i="21"/>
  <c r="Z37" i="21"/>
  <c r="AE13" i="21"/>
  <c r="AE33" i="21"/>
  <c r="AE11" i="21"/>
  <c r="AE36" i="21"/>
  <c r="AE23" i="21"/>
  <c r="AE32" i="21"/>
  <c r="AE25" i="21"/>
  <c r="AE38" i="21"/>
  <c r="AE26" i="21"/>
  <c r="AE34" i="21"/>
  <c r="AE12" i="21"/>
  <c r="AE18" i="21"/>
  <c r="AE21" i="21"/>
  <c r="AE19" i="21"/>
  <c r="AE24" i="21"/>
  <c r="AE41" i="21"/>
  <c r="AE8" i="21"/>
  <c r="AE28" i="21"/>
  <c r="AE40" i="21"/>
  <c r="AE14" i="21"/>
  <c r="AE16" i="21"/>
  <c r="AE37" i="21"/>
  <c r="AE10" i="21"/>
  <c r="AE42" i="21"/>
  <c r="Z42" i="21"/>
  <c r="AE15" i="21"/>
  <c r="Z18" i="21"/>
  <c r="AF47" i="20"/>
  <c r="AF16" i="20"/>
  <c r="AF14" i="20"/>
  <c r="AF38" i="20"/>
  <c r="AF8" i="20"/>
  <c r="AF21" i="20"/>
  <c r="AF35" i="20"/>
  <c r="AF27" i="20"/>
  <c r="AF51" i="20"/>
  <c r="AF41" i="20"/>
  <c r="AF39" i="20"/>
  <c r="AF42" i="20"/>
  <c r="AF24" i="20"/>
  <c r="AF44" i="20"/>
  <c r="AF37" i="20"/>
  <c r="AF9" i="20"/>
  <c r="AF28" i="20"/>
  <c r="AF36" i="20"/>
  <c r="AF11" i="20"/>
  <c r="AF19" i="20"/>
  <c r="AF26" i="20"/>
  <c r="AF40" i="20"/>
  <c r="AF15" i="20"/>
  <c r="AF23" i="20"/>
  <c r="AF34" i="20"/>
  <c r="AF31" i="20"/>
  <c r="AF45" i="20"/>
  <c r="AF20" i="20"/>
  <c r="AF10" i="20"/>
  <c r="AF17" i="20"/>
  <c r="AF13" i="20"/>
  <c r="AF50" i="20"/>
  <c r="AF25" i="20"/>
  <c r="AF18" i="20"/>
  <c r="AF32" i="20"/>
  <c r="AF46" i="20"/>
  <c r="AF22" i="20"/>
  <c r="AF29" i="20"/>
  <c r="AG29" i="20" s="1"/>
  <c r="AH29" i="20" s="1"/>
  <c r="AF7" i="20"/>
  <c r="AF33" i="20"/>
  <c r="AF12" i="20"/>
  <c r="AF30" i="20"/>
  <c r="AF48" i="20"/>
  <c r="AF43" i="20"/>
  <c r="AA10" i="20"/>
  <c r="AA47" i="20"/>
  <c r="AA49" i="20"/>
  <c r="AA14" i="20"/>
  <c r="AA41" i="20"/>
  <c r="AA13" i="20"/>
  <c r="AA30" i="20"/>
  <c r="AA17" i="20"/>
  <c r="AA11" i="20"/>
  <c r="AA26" i="20"/>
  <c r="AA48" i="20"/>
  <c r="AB48" i="20" s="1"/>
  <c r="AA25" i="20"/>
  <c r="AA35" i="20"/>
  <c r="AA33" i="20"/>
  <c r="AA46" i="20"/>
  <c r="AA38" i="20"/>
  <c r="AA34" i="20"/>
  <c r="AA39" i="20"/>
  <c r="AA18" i="20"/>
  <c r="AA24" i="20"/>
  <c r="AA15" i="20"/>
  <c r="AA31" i="20"/>
  <c r="AA12" i="20"/>
  <c r="AA16" i="20"/>
  <c r="AA27" i="20"/>
  <c r="AA20" i="20"/>
  <c r="AA37" i="20"/>
  <c r="AA45" i="20"/>
  <c r="AA40" i="20"/>
  <c r="AA44" i="20"/>
  <c r="AA28" i="20"/>
  <c r="AA22" i="20"/>
  <c r="AA36" i="20"/>
  <c r="AA21" i="20"/>
  <c r="AA9" i="20"/>
  <c r="AA51" i="20"/>
  <c r="AA29" i="20"/>
  <c r="AA32" i="20"/>
  <c r="AA7" i="20"/>
  <c r="AA50" i="20"/>
  <c r="AA42" i="20"/>
  <c r="AA23" i="20"/>
  <c r="AA8" i="20"/>
  <c r="AB8" i="20" s="1"/>
  <c r="AC8" i="20" s="1"/>
  <c r="AA43" i="20"/>
  <c r="J41" i="16"/>
  <c r="K40" i="20"/>
  <c r="K14" i="20"/>
  <c r="O34" i="20"/>
  <c r="N27" i="21"/>
  <c r="N16" i="21"/>
  <c r="N7" i="21"/>
  <c r="K36" i="20"/>
  <c r="K22" i="20"/>
  <c r="K25" i="20"/>
  <c r="J41" i="21"/>
  <c r="N34" i="21"/>
  <c r="N40" i="21"/>
  <c r="J40" i="16"/>
  <c r="O40" i="16" s="1"/>
  <c r="R40" i="16" s="1"/>
  <c r="N15" i="16"/>
  <c r="N36" i="21"/>
  <c r="O50" i="20"/>
  <c r="O13" i="20"/>
  <c r="N52" i="16"/>
  <c r="N66" i="16"/>
  <c r="J16" i="21"/>
  <c r="N23" i="21"/>
  <c r="K27" i="20"/>
  <c r="O30" i="20"/>
  <c r="J47" i="16"/>
  <c r="J13" i="16"/>
  <c r="O13" i="16" s="1"/>
  <c r="R13" i="16" s="1"/>
  <c r="J40" i="21"/>
  <c r="N32" i="21"/>
  <c r="N13" i="16"/>
  <c r="N21" i="16"/>
  <c r="J14" i="21"/>
  <c r="N44" i="16"/>
  <c r="N47" i="16"/>
  <c r="J65" i="16"/>
  <c r="O65" i="16" s="1"/>
  <c r="R65" i="16" s="1"/>
  <c r="O46" i="20"/>
  <c r="O23" i="20"/>
  <c r="O32" i="20"/>
  <c r="O11" i="20"/>
  <c r="P11" i="20" s="1"/>
  <c r="N46" i="16"/>
  <c r="N37" i="16"/>
  <c r="N68" i="16"/>
  <c r="J43" i="16"/>
  <c r="O43" i="16" s="1"/>
  <c r="R43" i="16" s="1"/>
  <c r="K39" i="20"/>
  <c r="K48" i="20"/>
  <c r="K10" i="20"/>
  <c r="N65" i="16"/>
  <c r="J51" i="16"/>
  <c r="N42" i="16"/>
  <c r="J37" i="16"/>
  <c r="O37" i="16" s="1"/>
  <c r="R37" i="16" s="1"/>
  <c r="J17" i="16"/>
  <c r="N23" i="16"/>
  <c r="K29" i="20"/>
  <c r="O21" i="20"/>
  <c r="K8" i="20"/>
  <c r="K28" i="20"/>
  <c r="K11" i="20"/>
  <c r="J70" i="16"/>
  <c r="J30" i="16"/>
  <c r="N14" i="16"/>
  <c r="J28" i="16"/>
  <c r="N38" i="16"/>
  <c r="J54" i="16"/>
  <c r="O54" i="16" s="1"/>
  <c r="R54" i="16" s="1"/>
  <c r="J58" i="16"/>
  <c r="J56" i="16"/>
  <c r="O38" i="20"/>
  <c r="O40" i="20"/>
  <c r="J68" i="16"/>
  <c r="O68" i="16" s="1"/>
  <c r="N63" i="16"/>
  <c r="N48" i="16"/>
  <c r="N39" i="16"/>
  <c r="J62" i="16"/>
  <c r="O62" i="16" s="1"/>
  <c r="R62" i="16" s="1"/>
  <c r="J38" i="16"/>
  <c r="N70" i="16"/>
  <c r="J67" i="16"/>
  <c r="N62" i="16"/>
  <c r="J26" i="16"/>
  <c r="O26" i="16" s="1"/>
  <c r="R26" i="16" s="1"/>
  <c r="J35" i="16"/>
  <c r="O35" i="16" s="1"/>
  <c r="R35" i="16" s="1"/>
  <c r="N19" i="16"/>
  <c r="K44" i="20"/>
  <c r="O17" i="20"/>
  <c r="O9" i="20"/>
  <c r="O10" i="20"/>
  <c r="K17" i="20"/>
  <c r="O18" i="20"/>
  <c r="N61" i="16"/>
  <c r="N34" i="16"/>
  <c r="N24" i="16"/>
  <c r="N33" i="21"/>
  <c r="N12" i="21"/>
  <c r="J15" i="21"/>
  <c r="J13" i="21"/>
  <c r="N22" i="21"/>
  <c r="K23" i="20"/>
  <c r="O26" i="20"/>
  <c r="K13" i="20"/>
  <c r="N56" i="16"/>
  <c r="N41" i="16"/>
  <c r="N55" i="16"/>
  <c r="N10" i="16"/>
  <c r="J11" i="16"/>
  <c r="N45" i="16"/>
  <c r="N32" i="16"/>
  <c r="N30" i="16"/>
  <c r="J20" i="16"/>
  <c r="O20" i="16" s="1"/>
  <c r="R20" i="16" s="1"/>
  <c r="N28" i="16"/>
  <c r="J16" i="16"/>
  <c r="O31" i="20"/>
  <c r="AF49" i="20"/>
  <c r="N42" i="21"/>
  <c r="O45" i="20"/>
  <c r="O70" i="16"/>
  <c r="J32" i="21"/>
  <c r="N38" i="21"/>
  <c r="K50" i="20"/>
  <c r="O39" i="20"/>
  <c r="O15" i="20"/>
  <c r="J55" i="16"/>
  <c r="J53" i="16"/>
  <c r="J45" i="16"/>
  <c r="N59" i="16"/>
  <c r="N27" i="16"/>
  <c r="J19" i="16"/>
  <c r="O19" i="16" s="1"/>
  <c r="R19" i="16" s="1"/>
  <c r="J9" i="16"/>
  <c r="N53" i="16"/>
  <c r="J17" i="21"/>
  <c r="K32" i="20"/>
  <c r="O25" i="20"/>
  <c r="K31" i="20"/>
  <c r="P31" i="20" s="1"/>
  <c r="K43" i="20"/>
  <c r="J10" i="21"/>
  <c r="O47" i="20"/>
  <c r="N57" i="16"/>
  <c r="N40" i="16"/>
  <c r="N29" i="16"/>
  <c r="J14" i="16"/>
  <c r="O14" i="16" s="1"/>
  <c r="N28" i="21"/>
  <c r="N8" i="21"/>
  <c r="K35" i="20"/>
  <c r="J52" i="16"/>
  <c r="J44" i="16"/>
  <c r="O44" i="16" s="1"/>
  <c r="R44" i="16" s="1"/>
  <c r="N36" i="16"/>
  <c r="J29" i="16"/>
  <c r="O29" i="16" s="1"/>
  <c r="R29" i="16" s="1"/>
  <c r="J10" i="16"/>
  <c r="O10" i="16" s="1"/>
  <c r="N16" i="16"/>
  <c r="N35" i="16"/>
  <c r="N18" i="16"/>
  <c r="O29" i="20"/>
  <c r="O28" i="20"/>
  <c r="N54" i="16"/>
  <c r="J73" i="16"/>
  <c r="N12" i="16"/>
  <c r="N24" i="21"/>
  <c r="J38" i="21"/>
  <c r="N31" i="21"/>
  <c r="N21" i="21"/>
  <c r="J36" i="21"/>
  <c r="N29" i="21"/>
  <c r="J18" i="21"/>
  <c r="F2" i="5"/>
  <c r="N58" i="16"/>
  <c r="J63" i="16"/>
  <c r="O63" i="16" s="1"/>
  <c r="J39" i="16"/>
  <c r="J61" i="16"/>
  <c r="O61" i="16" s="1"/>
  <c r="R61" i="16" s="1"/>
  <c r="N25" i="16"/>
  <c r="J72" i="16"/>
  <c r="J36" i="16"/>
  <c r="N7" i="16"/>
  <c r="M3" i="16"/>
  <c r="M4" i="16"/>
  <c r="J27" i="16"/>
  <c r="J66" i="16"/>
  <c r="O66" i="16" s="1"/>
  <c r="R66" i="16" s="1"/>
  <c r="J42" i="16"/>
  <c r="O42" i="16" s="1"/>
  <c r="R42" i="16" s="1"/>
  <c r="N71" i="16"/>
  <c r="J46" i="16"/>
  <c r="J24" i="16"/>
  <c r="O24" i="16" s="1"/>
  <c r="N17" i="16"/>
  <c r="O17" i="16" s="1"/>
  <c r="J31" i="16"/>
  <c r="N20" i="16"/>
  <c r="J12" i="16"/>
  <c r="O12" i="16" s="1"/>
  <c r="R12" i="16" s="1"/>
  <c r="N9" i="16"/>
  <c r="O9" i="16" s="1"/>
  <c r="O52" i="16"/>
  <c r="J32" i="16"/>
  <c r="J22" i="16"/>
  <c r="O22" i="16" s="1"/>
  <c r="R22" i="16" s="1"/>
  <c r="N60" i="16"/>
  <c r="L3" i="16"/>
  <c r="L4" i="16"/>
  <c r="J59" i="16"/>
  <c r="N72" i="16"/>
  <c r="J49" i="16"/>
  <c r="N43" i="16"/>
  <c r="J15" i="16"/>
  <c r="O15" i="16" s="1"/>
  <c r="R15" i="16" s="1"/>
  <c r="O41" i="16"/>
  <c r="J25" i="16"/>
  <c r="J34" i="16"/>
  <c r="O34" i="16" s="1"/>
  <c r="R34" i="16" s="1"/>
  <c r="N67" i="16"/>
  <c r="O67" i="16" s="1"/>
  <c r="N51" i="16"/>
  <c r="N22" i="16"/>
  <c r="N74" i="16"/>
  <c r="N50" i="16"/>
  <c r="J64" i="16"/>
  <c r="J69" i="16"/>
  <c r="J50" i="16"/>
  <c r="J8" i="16"/>
  <c r="J21" i="16"/>
  <c r="J57" i="16"/>
  <c r="O57" i="16" s="1"/>
  <c r="J71" i="16"/>
  <c r="O71" i="16" s="1"/>
  <c r="R71" i="16" s="1"/>
  <c r="J74" i="16"/>
  <c r="O74" i="16" s="1"/>
  <c r="R74" i="16" s="1"/>
  <c r="O56" i="16"/>
  <c r="N26" i="16"/>
  <c r="J18" i="16"/>
  <c r="O18" i="16" s="1"/>
  <c r="J23" i="16"/>
  <c r="O23" i="16" s="1"/>
  <c r="N11" i="16"/>
  <c r="O11" i="16" s="1"/>
  <c r="J7" i="16"/>
  <c r="N49" i="16"/>
  <c r="N69" i="16"/>
  <c r="J60" i="16"/>
  <c r="O60" i="16" s="1"/>
  <c r="R60" i="16" s="1"/>
  <c r="N73" i="16"/>
  <c r="J48" i="16"/>
  <c r="J33" i="16"/>
  <c r="N31" i="16"/>
  <c r="N8" i="16"/>
  <c r="N33" i="16"/>
  <c r="N64" i="16"/>
  <c r="K49" i="20"/>
  <c r="K16" i="20"/>
  <c r="O14" i="20"/>
  <c r="P14" i="20" s="1"/>
  <c r="K9" i="20"/>
  <c r="K42" i="20"/>
  <c r="K38" i="20"/>
  <c r="K34" i="20"/>
  <c r="K26" i="20"/>
  <c r="O16" i="20"/>
  <c r="N4" i="20"/>
  <c r="O7" i="20"/>
  <c r="N3" i="20"/>
  <c r="K37" i="20"/>
  <c r="K47" i="20"/>
  <c r="O20" i="20"/>
  <c r="K46" i="20"/>
  <c r="O33" i="20"/>
  <c r="K18" i="20"/>
  <c r="O22" i="20"/>
  <c r="P50" i="20"/>
  <c r="K30" i="20"/>
  <c r="O49" i="20"/>
  <c r="O35" i="20"/>
  <c r="K21" i="20"/>
  <c r="O44" i="20"/>
  <c r="K41" i="20"/>
  <c r="K15" i="20"/>
  <c r="O41" i="20"/>
  <c r="K33" i="20"/>
  <c r="K45" i="20"/>
  <c r="K24" i="20"/>
  <c r="K20" i="20"/>
  <c r="O12" i="20"/>
  <c r="O24" i="20"/>
  <c r="O8" i="20"/>
  <c r="AB43" i="20"/>
  <c r="AC43" i="20" s="1"/>
  <c r="P43" i="20"/>
  <c r="S43" i="20" s="1"/>
  <c r="P39" i="20"/>
  <c r="P35" i="20"/>
  <c r="P22" i="20"/>
  <c r="M3" i="20"/>
  <c r="M4" i="20"/>
  <c r="P29" i="20"/>
  <c r="K19" i="20"/>
  <c r="O51" i="20"/>
  <c r="O27" i="20"/>
  <c r="O36" i="20"/>
  <c r="P36" i="20" s="1"/>
  <c r="O37" i="20"/>
  <c r="O19" i="20"/>
  <c r="K12" i="20"/>
  <c r="O42" i="20"/>
  <c r="K51" i="20"/>
  <c r="O43" i="20"/>
  <c r="O48" i="20"/>
  <c r="P48" i="20" s="1"/>
  <c r="P17" i="20"/>
  <c r="K7" i="20"/>
  <c r="N37" i="21"/>
  <c r="J12" i="21"/>
  <c r="N39" i="21"/>
  <c r="M3" i="21"/>
  <c r="M4" i="21"/>
  <c r="J9" i="21"/>
  <c r="B47" i="21"/>
  <c r="N19" i="21"/>
  <c r="J27" i="21"/>
  <c r="L3" i="21"/>
  <c r="L4" i="21"/>
  <c r="J42" i="21"/>
  <c r="J37" i="21"/>
  <c r="J25" i="21"/>
  <c r="J29" i="21"/>
  <c r="J22" i="21"/>
  <c r="N25" i="21"/>
  <c r="N9" i="21"/>
  <c r="J21" i="21"/>
  <c r="J8" i="21"/>
  <c r="N35" i="21"/>
  <c r="J23" i="21"/>
  <c r="J19" i="21"/>
  <c r="J34" i="21"/>
  <c r="N17" i="21"/>
  <c r="J30" i="21"/>
  <c r="N14" i="21"/>
  <c r="J20" i="21"/>
  <c r="N26" i="21"/>
  <c r="J24" i="21"/>
  <c r="N18" i="21"/>
  <c r="J7" i="21"/>
  <c r="N30" i="21"/>
  <c r="N41" i="21"/>
  <c r="N20" i="21"/>
  <c r="N15" i="21"/>
  <c r="N11" i="21"/>
  <c r="N10" i="21"/>
  <c r="J11" i="21"/>
  <c r="J26" i="21"/>
  <c r="J28" i="21"/>
  <c r="J31" i="21"/>
  <c r="J33" i="21"/>
  <c r="J35" i="21"/>
  <c r="N13" i="21"/>
  <c r="J39" i="21"/>
  <c r="O47" i="16" l="1"/>
  <c r="AB29" i="20"/>
  <c r="AC29" i="20" s="1"/>
  <c r="AB35" i="20"/>
  <c r="AG36" i="20"/>
  <c r="AH36" i="20" s="1"/>
  <c r="P44" i="20"/>
  <c r="O58" i="16"/>
  <c r="AB25" i="20"/>
  <c r="AB14" i="20"/>
  <c r="AC14" i="20" s="1"/>
  <c r="AG23" i="20"/>
  <c r="AG27" i="20"/>
  <c r="AH27" i="20" s="1"/>
  <c r="P27" i="20"/>
  <c r="AB27" i="20"/>
  <c r="AB11" i="20"/>
  <c r="AC11" i="20" s="1"/>
  <c r="AG22" i="20"/>
  <c r="AH22" i="20" s="1"/>
  <c r="AG10" i="20"/>
  <c r="AH10" i="20" s="1"/>
  <c r="AB22" i="20"/>
  <c r="AC22" i="20" s="1"/>
  <c r="AG43" i="20"/>
  <c r="AH43" i="20" s="1"/>
  <c r="AG8" i="20"/>
  <c r="AH8" i="20" s="1"/>
  <c r="AA22" i="21"/>
  <c r="AB28" i="20"/>
  <c r="O46" i="16"/>
  <c r="P8" i="20"/>
  <c r="P13" i="20"/>
  <c r="P25" i="20"/>
  <c r="P40" i="20"/>
  <c r="AB32" i="20"/>
  <c r="AB44" i="20"/>
  <c r="AB13" i="20"/>
  <c r="AG11" i="20"/>
  <c r="AH11" i="20" s="1"/>
  <c r="AG39" i="20"/>
  <c r="AH39" i="20" s="1"/>
  <c r="AG14" i="20"/>
  <c r="AH14" i="20" s="1"/>
  <c r="AB50" i="20"/>
  <c r="AB17" i="20"/>
  <c r="AG25" i="20"/>
  <c r="AG48" i="20"/>
  <c r="AG32" i="20"/>
  <c r="AA16" i="21"/>
  <c r="AC13" i="20"/>
  <c r="AG50" i="20"/>
  <c r="AH50" i="20" s="1"/>
  <c r="AG28" i="20"/>
  <c r="AH28" i="20" s="1"/>
  <c r="O16" i="16"/>
  <c r="O55" i="16"/>
  <c r="AG13" i="20"/>
  <c r="AH13" i="20" s="1"/>
  <c r="O51" i="16"/>
  <c r="P28" i="20"/>
  <c r="AB39" i="20"/>
  <c r="AC39" i="20" s="1"/>
  <c r="AG17" i="20"/>
  <c r="AH17" i="20" s="1"/>
  <c r="AG40" i="20"/>
  <c r="AH40" i="20" s="1"/>
  <c r="AG35" i="20"/>
  <c r="AB40" i="20"/>
  <c r="AC40" i="20" s="1"/>
  <c r="P32" i="20"/>
  <c r="AC32" i="20" s="1"/>
  <c r="AB36" i="20"/>
  <c r="AC36" i="20" s="1"/>
  <c r="AG44" i="20"/>
  <c r="AH44" i="20" s="1"/>
  <c r="AA42" i="21"/>
  <c r="AA9" i="21"/>
  <c r="AA8" i="21"/>
  <c r="AA27" i="21"/>
  <c r="AA29" i="21"/>
  <c r="AA11" i="21"/>
  <c r="AA15" i="21"/>
  <c r="AA30" i="21"/>
  <c r="AA26" i="21"/>
  <c r="AA28" i="21"/>
  <c r="AA35" i="21"/>
  <c r="AA14" i="21"/>
  <c r="AA7" i="21"/>
  <c r="AA24" i="21"/>
  <c r="AA31" i="21"/>
  <c r="AA38" i="21"/>
  <c r="AA37" i="21"/>
  <c r="AA36" i="21"/>
  <c r="AA32" i="21"/>
  <c r="AA34" i="21"/>
  <c r="AA39" i="21"/>
  <c r="AA17" i="21"/>
  <c r="AA18" i="21"/>
  <c r="AA23" i="21"/>
  <c r="AA10" i="21"/>
  <c r="AA12" i="21"/>
  <c r="AA33" i="21"/>
  <c r="AA21" i="21"/>
  <c r="AA40" i="21"/>
  <c r="AA41" i="21"/>
  <c r="AA19" i="21"/>
  <c r="AA13" i="21"/>
  <c r="AA20" i="21"/>
  <c r="AA25" i="21"/>
  <c r="O13" i="21"/>
  <c r="O36" i="21"/>
  <c r="AF41" i="21"/>
  <c r="AB31" i="20"/>
  <c r="AC31" i="20" s="1"/>
  <c r="O38" i="21"/>
  <c r="AF40" i="21"/>
  <c r="O32" i="21"/>
  <c r="AF32" i="21"/>
  <c r="O16" i="21"/>
  <c r="AF10" i="21"/>
  <c r="AF14" i="21"/>
  <c r="O40" i="21"/>
  <c r="J48" i="21"/>
  <c r="O18" i="21"/>
  <c r="AF13" i="21"/>
  <c r="O41" i="21"/>
  <c r="O15" i="21"/>
  <c r="AF36" i="21"/>
  <c r="AG36" i="21" s="1"/>
  <c r="AF15" i="21"/>
  <c r="O10" i="21"/>
  <c r="O21" i="16"/>
  <c r="O45" i="16"/>
  <c r="AC27" i="20"/>
  <c r="AC28" i="20"/>
  <c r="O27" i="16"/>
  <c r="O39" i="16"/>
  <c r="AC44" i="20"/>
  <c r="O33" i="16"/>
  <c r="O32" i="16"/>
  <c r="AB23" i="20"/>
  <c r="AF16" i="21"/>
  <c r="AB10" i="20"/>
  <c r="AC10" i="20" s="1"/>
  <c r="AF17" i="21"/>
  <c r="P23" i="20"/>
  <c r="O36" i="16"/>
  <c r="O48" i="16"/>
  <c r="AF18" i="21"/>
  <c r="P10" i="20"/>
  <c r="O28" i="16"/>
  <c r="O17" i="21"/>
  <c r="O30" i="16"/>
  <c r="O64" i="16"/>
  <c r="O38" i="16"/>
  <c r="AG31" i="20"/>
  <c r="AH31" i="20" s="1"/>
  <c r="O73" i="16"/>
  <c r="AC50" i="20"/>
  <c r="O8" i="16"/>
  <c r="O59" i="16"/>
  <c r="AH48" i="20"/>
  <c r="AH35" i="20"/>
  <c r="AC25" i="20"/>
  <c r="AC17" i="20"/>
  <c r="AC35" i="20"/>
  <c r="AC48" i="20"/>
  <c r="AF38" i="21"/>
  <c r="O53" i="16"/>
  <c r="AH25" i="20"/>
  <c r="AH23" i="20"/>
  <c r="J50" i="21"/>
  <c r="O31" i="16"/>
  <c r="O49" i="16"/>
  <c r="J3" i="16"/>
  <c r="J4" i="16"/>
  <c r="O7" i="16"/>
  <c r="O50" i="16"/>
  <c r="O72" i="16"/>
  <c r="O69" i="16"/>
  <c r="O25" i="16"/>
  <c r="AB51" i="20"/>
  <c r="AG51" i="20"/>
  <c r="P51" i="20"/>
  <c r="AG45" i="20"/>
  <c r="P45" i="20"/>
  <c r="AB45" i="20"/>
  <c r="AC45" i="20" s="1"/>
  <c r="AB46" i="20"/>
  <c r="AG46" i="20"/>
  <c r="P46" i="20"/>
  <c r="AG34" i="20"/>
  <c r="P34" i="20"/>
  <c r="AB34" i="20"/>
  <c r="AC34" i="20" s="1"/>
  <c r="AG16" i="20"/>
  <c r="AH16" i="20" s="1"/>
  <c r="P16" i="20"/>
  <c r="AB16" i="20"/>
  <c r="P19" i="20"/>
  <c r="AG19" i="20"/>
  <c r="AH19" i="20" s="1"/>
  <c r="AB19" i="20"/>
  <c r="AC19" i="20" s="1"/>
  <c r="AG33" i="20"/>
  <c r="P33" i="20"/>
  <c r="AB33" i="20"/>
  <c r="AG38" i="20"/>
  <c r="P38" i="20"/>
  <c r="AB38" i="20"/>
  <c r="AG12" i="20"/>
  <c r="AH12" i="20" s="1"/>
  <c r="AB12" i="20"/>
  <c r="P12" i="20"/>
  <c r="K3" i="20"/>
  <c r="P7" i="20"/>
  <c r="AB7" i="20"/>
  <c r="AC7" i="20" s="1"/>
  <c r="K4" i="20"/>
  <c r="AG7" i="20"/>
  <c r="AG42" i="20"/>
  <c r="P42" i="20"/>
  <c r="AB42" i="20"/>
  <c r="AB49" i="20"/>
  <c r="AC49" i="20" s="1"/>
  <c r="P49" i="20"/>
  <c r="AG49" i="20"/>
  <c r="AH49" i="20" s="1"/>
  <c r="AG21" i="20"/>
  <c r="P21" i="20"/>
  <c r="AB21" i="20"/>
  <c r="P15" i="20"/>
  <c r="AB15" i="20"/>
  <c r="AC15" i="20" s="1"/>
  <c r="AG15" i="20"/>
  <c r="AH15" i="20" s="1"/>
  <c r="AG41" i="20"/>
  <c r="AB41" i="20"/>
  <c r="P41" i="20"/>
  <c r="AG20" i="20"/>
  <c r="P20" i="20"/>
  <c r="AB20" i="20"/>
  <c r="AB30" i="20"/>
  <c r="AC30" i="20" s="1"/>
  <c r="AG30" i="20"/>
  <c r="AH30" i="20" s="1"/>
  <c r="P30" i="20"/>
  <c r="AB18" i="20"/>
  <c r="AG18" i="20"/>
  <c r="P18" i="20"/>
  <c r="AB47" i="20"/>
  <c r="AC47" i="20" s="1"/>
  <c r="AG47" i="20"/>
  <c r="P47" i="20"/>
  <c r="AB26" i="20"/>
  <c r="AC26" i="20" s="1"/>
  <c r="AG26" i="20"/>
  <c r="P26" i="20"/>
  <c r="P9" i="20"/>
  <c r="AB9" i="20"/>
  <c r="AG9" i="20"/>
  <c r="AG24" i="20"/>
  <c r="P24" i="20"/>
  <c r="AB24" i="20"/>
  <c r="AC24" i="20" s="1"/>
  <c r="AG37" i="20"/>
  <c r="AH37" i="20" s="1"/>
  <c r="P37" i="20"/>
  <c r="AB37" i="20"/>
  <c r="AC37" i="20" s="1"/>
  <c r="AF31" i="21"/>
  <c r="O31" i="21"/>
  <c r="AF24" i="21"/>
  <c r="O24" i="21"/>
  <c r="O23" i="21"/>
  <c r="AF23" i="21"/>
  <c r="AF11" i="21"/>
  <c r="O11" i="21"/>
  <c r="O22" i="21"/>
  <c r="AF22" i="21"/>
  <c r="AF9" i="21"/>
  <c r="O9" i="21"/>
  <c r="AF39" i="21"/>
  <c r="O39" i="21"/>
  <c r="AF29" i="21"/>
  <c r="O29" i="21"/>
  <c r="O37" i="21"/>
  <c r="AF37" i="21"/>
  <c r="J49" i="21"/>
  <c r="O25" i="21"/>
  <c r="AF25" i="21"/>
  <c r="O42" i="21"/>
  <c r="AF42" i="21"/>
  <c r="AF35" i="21"/>
  <c r="O35" i="21"/>
  <c r="AF28" i="21"/>
  <c r="O28" i="21"/>
  <c r="AF7" i="21"/>
  <c r="O7" i="21"/>
  <c r="AF8" i="21"/>
  <c r="O8" i="21"/>
  <c r="O14" i="21"/>
  <c r="J47" i="21"/>
  <c r="O20" i="21"/>
  <c r="AF20" i="21"/>
  <c r="AF34" i="21"/>
  <c r="O34" i="21"/>
  <c r="AF21" i="21"/>
  <c r="O21" i="21"/>
  <c r="J52" i="21"/>
  <c r="AF12" i="21"/>
  <c r="O12" i="21"/>
  <c r="AF26" i="21"/>
  <c r="O26" i="21"/>
  <c r="AF33" i="21"/>
  <c r="O33" i="21"/>
  <c r="AF30" i="21"/>
  <c r="O30" i="21"/>
  <c r="AF19" i="21"/>
  <c r="O19" i="21"/>
  <c r="AF27" i="21"/>
  <c r="O27" i="21"/>
  <c r="J51" i="21"/>
  <c r="J2" i="5" a="1"/>
  <c r="K2" i="5" a="1"/>
  <c r="N2" i="5" a="1"/>
  <c r="I2" i="5" a="1"/>
  <c r="H2" i="5" a="1"/>
  <c r="G2" i="5" a="1"/>
  <c r="L2" i="5" a="1"/>
  <c r="AC21" i="20" l="1"/>
  <c r="AH32" i="20"/>
  <c r="AH18" i="20"/>
  <c r="AH21" i="20"/>
  <c r="AC18" i="20"/>
  <c r="AH45" i="20"/>
  <c r="AB13" i="21"/>
  <c r="AB36" i="21"/>
  <c r="AG13" i="21"/>
  <c r="AG15" i="21"/>
  <c r="AB15" i="21"/>
  <c r="AB32" i="21"/>
  <c r="AB38" i="21"/>
  <c r="AG41" i="21"/>
  <c r="AG40" i="21"/>
  <c r="AG30" i="21"/>
  <c r="AG31" i="21"/>
  <c r="AG32" i="21"/>
  <c r="AC23" i="20"/>
  <c r="AG16" i="21"/>
  <c r="AB14" i="21"/>
  <c r="AB16" i="21"/>
  <c r="AB41" i="21"/>
  <c r="AG42" i="21"/>
  <c r="AG10" i="21"/>
  <c r="AG38" i="21"/>
  <c r="AB40" i="21"/>
  <c r="AB18" i="21"/>
  <c r="AG18" i="21"/>
  <c r="AG34" i="21"/>
  <c r="AB10" i="21"/>
  <c r="AG8" i="21"/>
  <c r="AC42" i="20"/>
  <c r="AG17" i="21"/>
  <c r="AB31" i="21"/>
  <c r="AH9" i="20"/>
  <c r="AH42" i="20"/>
  <c r="AC51" i="20"/>
  <c r="AB17" i="21"/>
  <c r="S41" i="20"/>
  <c r="AC41" i="20"/>
  <c r="AH38" i="20"/>
  <c r="AH41" i="20"/>
  <c r="AC16" i="20"/>
  <c r="AC46" i="20"/>
  <c r="AB22" i="21"/>
  <c r="AG22" i="21"/>
  <c r="AH26" i="20"/>
  <c r="AC33" i="20"/>
  <c r="AB39" i="21"/>
  <c r="AG24" i="21"/>
  <c r="AH33" i="20"/>
  <c r="AB35" i="21"/>
  <c r="AG20" i="21"/>
  <c r="AG35" i="21"/>
  <c r="AG37" i="21"/>
  <c r="AG39" i="21"/>
  <c r="AH24" i="20"/>
  <c r="AH47" i="20"/>
  <c r="AC20" i="20"/>
  <c r="AC12" i="20"/>
  <c r="AH34" i="20"/>
  <c r="AH51" i="20"/>
  <c r="AG23" i="21"/>
  <c r="AC9" i="20"/>
  <c r="AH20" i="20"/>
  <c r="AH7" i="20"/>
  <c r="AC38" i="20"/>
  <c r="AH46" i="20"/>
  <c r="AG28" i="21"/>
  <c r="AB24" i="21"/>
  <c r="AB34" i="21"/>
  <c r="J4" i="21"/>
  <c r="AB28" i="21"/>
  <c r="AB27" i="21"/>
  <c r="AB30" i="21"/>
  <c r="AB8" i="21"/>
  <c r="AB25" i="21"/>
  <c r="AG27" i="21"/>
  <c r="AG33" i="21"/>
  <c r="AB20" i="21"/>
  <c r="AB37" i="21"/>
  <c r="AB42" i="21"/>
  <c r="AG9" i="21"/>
  <c r="AA51" i="21"/>
  <c r="AG14" i="21"/>
  <c r="AB33" i="21"/>
  <c r="AB9" i="21"/>
  <c r="AG19" i="21"/>
  <c r="AB19" i="21"/>
  <c r="AB26" i="21"/>
  <c r="AG25" i="21"/>
  <c r="AB29" i="21"/>
  <c r="AB23" i="21"/>
  <c r="AG26" i="21"/>
  <c r="AG29" i="21"/>
  <c r="K2" i="5"/>
  <c r="H2" i="5"/>
  <c r="J2" i="5"/>
  <c r="L2" i="5"/>
  <c r="G2" i="5"/>
  <c r="I2" i="5"/>
  <c r="N2" i="5"/>
  <c r="O3" i="16"/>
  <c r="O4" i="16"/>
  <c r="P4" i="20"/>
  <c r="P3" i="20"/>
  <c r="O47" i="21"/>
  <c r="J3" i="21"/>
  <c r="AF47" i="21"/>
  <c r="AB12" i="21"/>
  <c r="AA50" i="21"/>
  <c r="O48" i="21"/>
  <c r="AG7" i="21"/>
  <c r="AF48" i="21"/>
  <c r="AB11" i="21"/>
  <c r="AA49" i="21"/>
  <c r="AG12" i="21"/>
  <c r="AF50" i="21"/>
  <c r="AB7" i="21"/>
  <c r="AA48" i="21"/>
  <c r="AB21" i="21"/>
  <c r="AA52" i="21"/>
  <c r="O51" i="21"/>
  <c r="O49" i="21"/>
  <c r="O52" i="21"/>
  <c r="AG11" i="21"/>
  <c r="AF49" i="21"/>
  <c r="O50" i="21"/>
  <c r="AG21" i="21"/>
  <c r="AG52" i="21" s="1"/>
  <c r="AF52" i="21"/>
  <c r="AA47" i="21"/>
  <c r="AF51" i="21"/>
  <c r="D16" i="10" l="1" a="1"/>
  <c r="D16" i="10" s="1"/>
  <c r="M2" i="5" a="1"/>
  <c r="M2" i="5" s="1"/>
  <c r="C26" i="15" s="1"/>
  <c r="D26" i="15" s="1" a="1"/>
  <c r="D26" i="15" s="1"/>
  <c r="AB52" i="21"/>
  <c r="AB48" i="21"/>
  <c r="AG50" i="21"/>
  <c r="R7" i="16"/>
  <c r="R57" i="16"/>
  <c r="R72" i="16"/>
  <c r="AB49" i="21"/>
  <c r="AB47" i="21"/>
  <c r="AG47" i="21"/>
  <c r="D53" i="10" a="1"/>
  <c r="D53" i="10" s="1"/>
  <c r="D6" i="10" a="1"/>
  <c r="D6" i="10" s="1"/>
  <c r="D3" i="20"/>
  <c r="C3" i="16"/>
  <c r="B7" i="15" a="1"/>
  <c r="B7" i="15" s="1"/>
  <c r="N6" i="15" s="1"/>
  <c r="C3" i="21"/>
  <c r="D101" i="10" a="1"/>
  <c r="D101" i="10" s="1"/>
  <c r="D77" i="10" a="1"/>
  <c r="D77" i="10" s="1"/>
  <c r="N77" i="10" s="1" a="1"/>
  <c r="N77" i="10" s="1"/>
  <c r="AB51" i="21"/>
  <c r="C30" i="15"/>
  <c r="D30" i="15" s="1" a="1"/>
  <c r="D30" i="15" s="1"/>
  <c r="C29" i="15"/>
  <c r="D29" i="15" s="1" a="1"/>
  <c r="D29" i="15" s="1"/>
  <c r="C31" i="15"/>
  <c r="D31" i="15" s="1" a="1"/>
  <c r="D31" i="15" s="1"/>
  <c r="S19" i="20"/>
  <c r="AB50" i="21"/>
  <c r="AG49" i="21"/>
  <c r="AG48" i="21"/>
  <c r="O4" i="21"/>
  <c r="AG51" i="21"/>
  <c r="R2" i="5" a="1"/>
  <c r="R2" i="5" s="1"/>
  <c r="S2" i="5" s="1" a="1"/>
  <c r="S2" i="5" s="1"/>
  <c r="W2" i="5" a="1"/>
  <c r="O2" i="5" a="1"/>
  <c r="O2" i="5" s="1"/>
  <c r="R25" i="16"/>
  <c r="R50" i="16"/>
  <c r="R49" i="16"/>
  <c r="R31" i="16"/>
  <c r="R69" i="16"/>
  <c r="R68" i="16"/>
  <c r="R55" i="16"/>
  <c r="R14" i="16"/>
  <c r="R38" i="16"/>
  <c r="R53" i="16"/>
  <c r="R30" i="16"/>
  <c r="R28" i="16"/>
  <c r="R70" i="16"/>
  <c r="R10" i="16"/>
  <c r="R9" i="16"/>
  <c r="R27" i="16"/>
  <c r="R46" i="16"/>
  <c r="R67" i="16"/>
  <c r="R16" i="16"/>
  <c r="R48" i="16"/>
  <c r="R47" i="16"/>
  <c r="R17" i="16"/>
  <c r="R39" i="16"/>
  <c r="R36" i="16"/>
  <c r="R18" i="16"/>
  <c r="R41" i="16"/>
  <c r="R8" i="16"/>
  <c r="R73" i="16"/>
  <c r="R24" i="16"/>
  <c r="R45" i="16"/>
  <c r="R56" i="16"/>
  <c r="R23" i="16"/>
  <c r="R11" i="16"/>
  <c r="R63" i="16"/>
  <c r="R51" i="16"/>
  <c r="R52" i="16"/>
  <c r="R64" i="16"/>
  <c r="R33" i="16"/>
  <c r="R21" i="16"/>
  <c r="R32" i="16"/>
  <c r="R59" i="16"/>
  <c r="R58" i="16"/>
  <c r="S16" i="20"/>
  <c r="S24" i="20"/>
  <c r="S12" i="20"/>
  <c r="S36" i="20"/>
  <c r="S39" i="20"/>
  <c r="S50" i="20"/>
  <c r="S27" i="20"/>
  <c r="S17" i="20"/>
  <c r="S48" i="20"/>
  <c r="S25" i="20"/>
  <c r="S10" i="20"/>
  <c r="S14" i="20"/>
  <c r="S22" i="20"/>
  <c r="S28" i="20"/>
  <c r="S23" i="20"/>
  <c r="S44" i="20"/>
  <c r="S40" i="20"/>
  <c r="S32" i="20"/>
  <c r="S13" i="20"/>
  <c r="S8" i="20"/>
  <c r="S29" i="20"/>
  <c r="S11" i="20"/>
  <c r="S31" i="20"/>
  <c r="S35" i="20"/>
  <c r="S46" i="20"/>
  <c r="S7" i="20"/>
  <c r="S37" i="20"/>
  <c r="S26" i="20"/>
  <c r="S38" i="20"/>
  <c r="S51" i="20"/>
  <c r="S49" i="20"/>
  <c r="S18" i="20"/>
  <c r="S33" i="20"/>
  <c r="S30" i="20"/>
  <c r="S34" i="20"/>
  <c r="S21" i="20"/>
  <c r="S15" i="20"/>
  <c r="S45" i="20"/>
  <c r="S42" i="20"/>
  <c r="S20" i="20"/>
  <c r="S47" i="20"/>
  <c r="S9" i="20"/>
  <c r="O3" i="21"/>
  <c r="E31" i="15" a="1"/>
  <c r="E26" i="15" a="1"/>
  <c r="E30" i="15" a="1"/>
  <c r="E29" i="15" a="1"/>
  <c r="C27" i="15" l="1"/>
  <c r="D27" i="15" s="1" a="1"/>
  <c r="D27" i="15" s="1"/>
  <c r="C25" i="15"/>
  <c r="D25" i="15" s="1" a="1"/>
  <c r="D25" i="15" s="1"/>
  <c r="C32" i="15"/>
  <c r="D32" i="15" s="1" a="1"/>
  <c r="D32" i="15" s="1"/>
  <c r="C33" i="15"/>
  <c r="D33" i="15" s="1" a="1"/>
  <c r="D33" i="15" s="1"/>
  <c r="C28" i="15"/>
  <c r="D28" i="15" s="1" a="1"/>
  <c r="D28" i="15" s="1"/>
  <c r="AF65" i="15"/>
  <c r="AE65" i="15"/>
  <c r="AD65" i="15"/>
  <c r="AC65" i="15"/>
  <c r="AB65" i="15"/>
  <c r="AG65" i="15"/>
  <c r="E31" i="15"/>
  <c r="AE64" i="15"/>
  <c r="AD64" i="15"/>
  <c r="AC64" i="15"/>
  <c r="AB64" i="15"/>
  <c r="AG64" i="15"/>
  <c r="AF64" i="15"/>
  <c r="E30" i="15"/>
  <c r="AG60" i="15"/>
  <c r="AF60" i="15"/>
  <c r="AE60" i="15"/>
  <c r="AC60" i="15"/>
  <c r="AB60" i="15"/>
  <c r="AD60" i="15"/>
  <c r="E26" i="15"/>
  <c r="AD63" i="15"/>
  <c r="AC63" i="15"/>
  <c r="AB63" i="15"/>
  <c r="AF63" i="15"/>
  <c r="AE63" i="15"/>
  <c r="AG63" i="15"/>
  <c r="E29" i="15"/>
  <c r="P101" i="10" a="1"/>
  <c r="P101" i="10" s="1"/>
  <c r="N101" i="10"/>
  <c r="N102" i="10"/>
  <c r="W2" i="5"/>
  <c r="C39" i="21" s="1"/>
  <c r="C11" i="21"/>
  <c r="C21" i="21"/>
  <c r="C13" i="21"/>
  <c r="C8" i="21"/>
  <c r="C31" i="21"/>
  <c r="C27" i="21"/>
  <c r="C22" i="21"/>
  <c r="C19" i="21"/>
  <c r="C14" i="21"/>
  <c r="C12" i="21"/>
  <c r="C7" i="21"/>
  <c r="C29" i="21"/>
  <c r="C25" i="21"/>
  <c r="C20" i="21"/>
  <c r="C16" i="21"/>
  <c r="C10" i="21"/>
  <c r="C24" i="21"/>
  <c r="C9" i="21"/>
  <c r="C28" i="21"/>
  <c r="C17" i="21"/>
  <c r="C30" i="21"/>
  <c r="C26" i="21"/>
  <c r="C23" i="21"/>
  <c r="C18" i="21"/>
  <c r="C15" i="21"/>
  <c r="D2" i="20" a="1"/>
  <c r="D2" i="20" s="1"/>
  <c r="D4" i="20" s="1"/>
  <c r="C2" i="21" a="1"/>
  <c r="C2" i="21" s="1"/>
  <c r="C4" i="21" s="1"/>
  <c r="A7" i="16" a="1"/>
  <c r="A7" i="16" s="1"/>
  <c r="C2" i="16" a="1"/>
  <c r="C2" i="16" s="1"/>
  <c r="C4" i="16" s="1"/>
  <c r="R10" i="21"/>
  <c r="R32" i="21"/>
  <c r="R17" i="21"/>
  <c r="R13" i="21"/>
  <c r="R16" i="21"/>
  <c r="R38" i="21"/>
  <c r="R18" i="21"/>
  <c r="R15" i="21"/>
  <c r="R40" i="21"/>
  <c r="R41" i="21"/>
  <c r="R36" i="21"/>
  <c r="R34" i="21"/>
  <c r="R14" i="21"/>
  <c r="R39" i="21"/>
  <c r="R23" i="21"/>
  <c r="R35" i="21"/>
  <c r="R8" i="21"/>
  <c r="R9" i="21"/>
  <c r="R27" i="21"/>
  <c r="R37" i="21"/>
  <c r="R24" i="21"/>
  <c r="R19" i="21"/>
  <c r="R28" i="21"/>
  <c r="R33" i="21"/>
  <c r="R25" i="21"/>
  <c r="R11" i="21"/>
  <c r="R42" i="21"/>
  <c r="R29" i="21"/>
  <c r="R26" i="21"/>
  <c r="R20" i="21"/>
  <c r="R12" i="21"/>
  <c r="R30" i="21"/>
  <c r="R31" i="21"/>
  <c r="R22" i="21"/>
  <c r="R7" i="21"/>
  <c r="R21" i="21"/>
  <c r="E27" i="15" a="1"/>
  <c r="E28" i="15" a="1"/>
  <c r="E25" i="15" a="1"/>
  <c r="E32" i="15" a="1"/>
  <c r="E33" i="15" a="1"/>
  <c r="E27" i="15" l="1"/>
  <c r="AG61" i="15"/>
  <c r="AB61" i="15"/>
  <c r="AE61" i="15"/>
  <c r="AF61" i="15"/>
  <c r="AD61" i="15"/>
  <c r="AC61" i="15"/>
  <c r="AF59" i="15"/>
  <c r="AC59" i="15"/>
  <c r="AG59" i="15"/>
  <c r="AE59" i="15"/>
  <c r="F44" i="15"/>
  <c r="AF72" i="15" s="1"/>
  <c r="F48" i="15"/>
  <c r="AE76" i="15" s="1"/>
  <c r="AD59" i="15"/>
  <c r="AB59" i="15"/>
  <c r="AH59" i="15" s="1"/>
  <c r="F47" i="15"/>
  <c r="AB75" i="15" s="1"/>
  <c r="F45" i="15"/>
  <c r="F49" i="15"/>
  <c r="F43" i="15"/>
  <c r="E25" i="15"/>
  <c r="AB67" i="15"/>
  <c r="AH67" i="15" s="1"/>
  <c r="AD67" i="15"/>
  <c r="AG67" i="15"/>
  <c r="AF67" i="15"/>
  <c r="AE67" i="15"/>
  <c r="F51" i="15"/>
  <c r="AC67" i="15"/>
  <c r="E33" i="15"/>
  <c r="AE66" i="15"/>
  <c r="AC66" i="15"/>
  <c r="AB66" i="15"/>
  <c r="AF66" i="15"/>
  <c r="AG66" i="15"/>
  <c r="F38" i="15" a="1"/>
  <c r="F38" i="15" s="1"/>
  <c r="AD66" i="15"/>
  <c r="F50" i="15"/>
  <c r="AC78" i="15" s="1"/>
  <c r="E32" i="15"/>
  <c r="AG62" i="15"/>
  <c r="AE62" i="15"/>
  <c r="AD62" i="15"/>
  <c r="AC62" i="15"/>
  <c r="AB62" i="15"/>
  <c r="F46" i="15"/>
  <c r="AG74" i="15" s="1"/>
  <c r="AF62" i="15"/>
  <c r="E28" i="15"/>
  <c r="B118" i="21" a="1"/>
  <c r="B118" i="21" s="1"/>
  <c r="A7" i="20" a="1"/>
  <c r="A7" i="20" s="1"/>
  <c r="W7" i="20" s="1" a="1"/>
  <c r="W7" i="20" s="1"/>
  <c r="P2" i="5" a="1"/>
  <c r="P2" i="5" s="1"/>
  <c r="X2" i="5" a="1"/>
  <c r="X2" i="5" s="1"/>
  <c r="Y2" i="5" s="1" a="1"/>
  <c r="Y2" i="5" s="1"/>
  <c r="B7" i="20" s="1" a="1"/>
  <c r="B7" i="20" s="1"/>
  <c r="AH60" i="15"/>
  <c r="AH64" i="15"/>
  <c r="AB73" i="15"/>
  <c r="AG73" i="15"/>
  <c r="AF73" i="15"/>
  <c r="AE73" i="15"/>
  <c r="AD73" i="15"/>
  <c r="AC73" i="15"/>
  <c r="AF79" i="15"/>
  <c r="AE79" i="15"/>
  <c r="AD79" i="15"/>
  <c r="AC79" i="15"/>
  <c r="AB79" i="15"/>
  <c r="AG79" i="15"/>
  <c r="AH61" i="15"/>
  <c r="AH63" i="15"/>
  <c r="AH65" i="15"/>
  <c r="AC75" i="15"/>
  <c r="B86" i="21" a="1"/>
  <c r="B86" i="21" s="1"/>
  <c r="B30" i="23" s="1" a="1"/>
  <c r="B30" i="23" s="1"/>
  <c r="B97" i="21" a="1"/>
  <c r="B97" i="21" s="1"/>
  <c r="AE72" i="15"/>
  <c r="AG72" i="15"/>
  <c r="B110" i="21" a="1"/>
  <c r="B110" i="21" s="1"/>
  <c r="AE78" i="15"/>
  <c r="AD78" i="15"/>
  <c r="AF78" i="15"/>
  <c r="T7" i="16" a="1"/>
  <c r="T7" i="16" s="1"/>
  <c r="C7" i="16" a="1"/>
  <c r="C7" i="16" s="1"/>
  <c r="AD77" i="15"/>
  <c r="AC77" i="15"/>
  <c r="AB77" i="15"/>
  <c r="AG77" i="15"/>
  <c r="AF77" i="15"/>
  <c r="AE77" i="15"/>
  <c r="B70" i="21" a="1"/>
  <c r="B70" i="21" s="1"/>
  <c r="B15" i="23" s="1" a="1"/>
  <c r="B15" i="23" s="1"/>
  <c r="B60" i="21" a="1"/>
  <c r="B60" i="21" s="1"/>
  <c r="AG75" i="15" l="1"/>
  <c r="AD75" i="15"/>
  <c r="AE75" i="15"/>
  <c r="AF75" i="15"/>
  <c r="AH66" i="15"/>
  <c r="AB76" i="15"/>
  <c r="AG78" i="15"/>
  <c r="AB72" i="15"/>
  <c r="AH72" i="15" s="1"/>
  <c r="AF76" i="15"/>
  <c r="AB78" i="15"/>
  <c r="AC72" i="15"/>
  <c r="AG76" i="15"/>
  <c r="AD72" i="15"/>
  <c r="AC76" i="15"/>
  <c r="AD76" i="15"/>
  <c r="AH62" i="15"/>
  <c r="AC74" i="15"/>
  <c r="AD74" i="15"/>
  <c r="AE74" i="15"/>
  <c r="AF74" i="15"/>
  <c r="AB74" i="15"/>
  <c r="D7" i="20" a="1"/>
  <c r="D7" i="20" s="1"/>
  <c r="AH79" i="15"/>
  <c r="AH75" i="15"/>
  <c r="AH77" i="15"/>
  <c r="AH73" i="15"/>
  <c r="AH78" i="15" l="1"/>
  <c r="AH76" i="15"/>
  <c r="AH74" i="15"/>
  <c r="B59" i="23" a="1"/>
  <c r="B59" i="23" s="1"/>
  <c r="B58" i="23"/>
  <c r="B52" i="23" a="1"/>
  <c r="B52" i="23" s="1"/>
  <c r="B51" i="23"/>
  <c r="B40" i="23" a="1"/>
  <c r="B40" i="23" s="1"/>
  <c r="B39" i="23"/>
  <c r="B29" i="23"/>
  <c r="B14" i="23"/>
  <c r="B6" i="23" a="1"/>
  <c r="B6" i="23" s="1"/>
  <c r="B5" i="23"/>
  <c r="O2" i="23"/>
  <c r="B2" i="2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<sst xmlns="http://schemas.openxmlformats.org/spreadsheetml/2006/main" count="1917" uniqueCount="694">
  <si>
    <t>isin</t>
  </si>
  <si>
    <t>BE6309987400</t>
  </si>
  <si>
    <t>XS1323897725</t>
  </si>
  <si>
    <t>XS1152343668</t>
  </si>
  <si>
    <t>XS2011260705</t>
  </si>
  <si>
    <t>FR0013478252</t>
  </si>
  <si>
    <t>FR0013425170</t>
  </si>
  <si>
    <t>XS1405763019</t>
  </si>
  <si>
    <t>XS2010039548</t>
  </si>
  <si>
    <t>XS2077670342</t>
  </si>
  <si>
    <t>XS2077670003</t>
  </si>
  <si>
    <t>DE000A11QR73</t>
  </si>
  <si>
    <t>XS1207058733</t>
  </si>
  <si>
    <t>XS1294343337</t>
  </si>
  <si>
    <t>XS1294342792</t>
  </si>
  <si>
    <t>XS1713462403</t>
  </si>
  <si>
    <t>XS1501166869</t>
  </si>
  <si>
    <t>XS1195202822</t>
  </si>
  <si>
    <t>XS1974787480</t>
  </si>
  <si>
    <t>XS1501167164</t>
  </si>
  <si>
    <t>XS1413581205</t>
  </si>
  <si>
    <t>XS1309436910</t>
  </si>
  <si>
    <t>short_name</t>
  </si>
  <si>
    <t>type</t>
  </si>
  <si>
    <t>Corp</t>
  </si>
  <si>
    <t>INDUSTRY_GROUP</t>
  </si>
  <si>
    <t>ACFP 2 5/8 PERP</t>
  </si>
  <si>
    <t>AKEFP 2 3/4 PERP</t>
  </si>
  <si>
    <t>AMXLMM 6 3/8 09/06/73</t>
  </si>
  <si>
    <t>BAYNGR 3 1/8 11/12/79</t>
  </si>
  <si>
    <t>BERTEL 3 04/23/75</t>
  </si>
  <si>
    <t>BERTEL 3 1/2 04/23/75</t>
  </si>
  <si>
    <t>BHP 5 5/8 10/22/79</t>
  </si>
  <si>
    <t>BHP 6 1/2 10/22/77</t>
  </si>
  <si>
    <t>BHP 6 1/4 10/19/75</t>
  </si>
  <si>
    <t>BHP 6 3/4 10/19/75</t>
  </si>
  <si>
    <t>BNFP 1 3/4 PERP</t>
  </si>
  <si>
    <t>CNALN 3 04/10/76</t>
  </si>
  <si>
    <t>CNALN 5 1/4 04/10/75</t>
  </si>
  <si>
    <t>DBHNGR 1.6 PERP</t>
  </si>
  <si>
    <t>EDF 4 1/8 PERP</t>
  </si>
  <si>
    <t>EDF 5 1/4 PERP</t>
  </si>
  <si>
    <t>EDF 5 3/8 PERP</t>
  </si>
  <si>
    <t>EDF 5 5/8 PERP</t>
  </si>
  <si>
    <t>EDF 5 7/8 PERP</t>
  </si>
  <si>
    <t>EDF 6 PERP</t>
  </si>
  <si>
    <t>EDPPL 1.7 07/20/80</t>
  </si>
  <si>
    <t>EDPPL 4.496 04/30/79</t>
  </si>
  <si>
    <t>ENBW 1 5/8 08/05/79</t>
  </si>
  <si>
    <t>ENBW 3 3/8 04/05/77</t>
  </si>
  <si>
    <t>ENBW 5 1/8 04/05/77</t>
  </si>
  <si>
    <t>ENELIM 3 1/2 05/24/80</t>
  </si>
  <si>
    <t>ENELIM 3 3/8 11/24/81</t>
  </si>
  <si>
    <t>ENELIM 6 5/8 09/15/76</t>
  </si>
  <si>
    <t>ENELIM 7 3/4 09/10/75</t>
  </si>
  <si>
    <t>ENGIFP 1 3/8 PERP</t>
  </si>
  <si>
    <t>EVKGR 2 1/8 07/07/77</t>
  </si>
  <si>
    <t>HEIBOS 3.248 PERP</t>
  </si>
  <si>
    <t>IBESM 3 1/4 PERP</t>
  </si>
  <si>
    <t>LHAGR 5 1/8 08/12/75</t>
  </si>
  <si>
    <t>LXSGR 4 1/2 12/06/76</t>
  </si>
  <si>
    <t>MRKGR 1 5/8 06/25/79</t>
  </si>
  <si>
    <t>MRKGR 2 5/8 12/12/74</t>
  </si>
  <si>
    <t>MRKGR 2 7/8 06/25/79</t>
  </si>
  <si>
    <t>NTGYSM 4 1/8 PERP</t>
  </si>
  <si>
    <t>OMVAV 5 1/4 PERP</t>
  </si>
  <si>
    <t>OMVAV 6 1/4 PERP</t>
  </si>
  <si>
    <t>ORAFP 1 3/4 PERP</t>
  </si>
  <si>
    <t>ORAFP 2 3/8 PERP</t>
  </si>
  <si>
    <t>ORAFP 5 7/8 PERP</t>
  </si>
  <si>
    <t>ORSTED 1 3/4 12/09/19</t>
  </si>
  <si>
    <t>ORSTED 2 1/4 11/24/17</t>
  </si>
  <si>
    <t>RWE 2 3/4 04/21/75</t>
  </si>
  <si>
    <t>RWE 6 5/8 07/30/75</t>
  </si>
  <si>
    <t>SEVFP 2 1/2 PERP</t>
  </si>
  <si>
    <t>SOLBBB 5.425 PERP</t>
  </si>
  <si>
    <t>SOLBBB 5.869 PERP</t>
  </si>
  <si>
    <t>SSELN 3 7/8 PERP</t>
  </si>
  <si>
    <t>TELEFO 2 5/8 PERP</t>
  </si>
  <si>
    <t>TELEFO 2 7/8 PERP</t>
  </si>
  <si>
    <t>TELEFO 3 7/8 PERP</t>
  </si>
  <si>
    <t>TELEFO 3 PERP</t>
  </si>
  <si>
    <t>TOTAL 2 1/4 PERP</t>
  </si>
  <si>
    <t>TOTAL 2.708 PERP</t>
  </si>
  <si>
    <t>TOTAL 3 7/8 PERP</t>
  </si>
  <si>
    <t>TOTAL 3.369 PERP</t>
  </si>
  <si>
    <t>ULFP 2 1/8 PERP</t>
  </si>
  <si>
    <t>ULFP 2 7/8 PERP</t>
  </si>
  <si>
    <t>VATFAL 3 03/19/77</t>
  </si>
  <si>
    <t>VLVY 4.2 06/10/75</t>
  </si>
  <si>
    <t>VOD 3.1 01/03/79</t>
  </si>
  <si>
    <t>VOD 4 7/8 10/03/78</t>
  </si>
  <si>
    <t>VOD 4.2 10/03/78</t>
  </si>
  <si>
    <t>VOD 6 1/4 10/03/78</t>
  </si>
  <si>
    <t>VOD 7 04/04/79</t>
  </si>
  <si>
    <t>VW 2.7 PERP</t>
  </si>
  <si>
    <t>VW 3 3/4 PERP</t>
  </si>
  <si>
    <t>VW 3 7/8 PERP</t>
  </si>
  <si>
    <t>VW 5 1/8 PERP</t>
  </si>
  <si>
    <t>AKFAST 3 7/8 10/05/78</t>
  </si>
  <si>
    <t>ORAFP 5 PERP</t>
  </si>
  <si>
    <t>T 2 7/8 PERP</t>
  </si>
  <si>
    <t>z_sprd_mid</t>
  </si>
  <si>
    <t>bbg</t>
  </si>
  <si>
    <t>calc_maturity</t>
  </si>
  <si>
    <t>nxt_call_dt</t>
  </si>
  <si>
    <t>security_name</t>
  </si>
  <si>
    <t>coupon</t>
  </si>
  <si>
    <t>blp_i_sprd_mid</t>
  </si>
  <si>
    <t>start date</t>
  </si>
  <si>
    <t>"-2AY"</t>
  </si>
  <si>
    <t>QJ937566 Corp</t>
  </si>
  <si>
    <t>AV915324 Corp</t>
  </si>
  <si>
    <t>EJ917655 Corp</t>
  </si>
  <si>
    <t>QJ937853 Corp</t>
  </si>
  <si>
    <t>AP809058 Corp</t>
  </si>
  <si>
    <t>ITRX EUR CDSI GEN 5Y Corp</t>
  </si>
  <si>
    <t>Ticker</t>
  </si>
  <si>
    <t>SOLBBB 5.118 PERP</t>
  </si>
  <si>
    <t>SOLBBB 4 1/4 PERP</t>
  </si>
  <si>
    <t>BAYNGR 2 3/8 04/02/75</t>
  </si>
  <si>
    <t>BAYNGR 3 3/4 07/01/74</t>
  </si>
  <si>
    <t>BAYNGR 2 3/8 11/12/79</t>
  </si>
  <si>
    <t>ERFFP 2 7/8 PERP</t>
  </si>
  <si>
    <t>ERFFP 4 7/8 PERP</t>
  </si>
  <si>
    <t>ERFFP 3 1/4 PERP</t>
  </si>
  <si>
    <t>MRKGR 3 3/8 12/12/74</t>
  </si>
  <si>
    <t>AKEFP 4 3/4 PERP</t>
  </si>
  <si>
    <t>AKEFP 1 1/2 PERP</t>
  </si>
  <si>
    <t>LHNVX 3 PERP</t>
  </si>
  <si>
    <t>DBHNGR 0.95 PERP</t>
  </si>
  <si>
    <t>OMVAV 2 7/8 PERP</t>
  </si>
  <si>
    <t>REPSM 3 7/8 PERP</t>
  </si>
  <si>
    <t>REPSM 4 1/2 03/25/75</t>
  </si>
  <si>
    <t>REPSM 3 3/4 PERP</t>
  </si>
  <si>
    <t>REPSM 4.247 PERP</t>
  </si>
  <si>
    <t>TOTAL 1 3/4 PERP</t>
  </si>
  <si>
    <t>TOTAL 2 5/8 PERP</t>
  </si>
  <si>
    <t>BHP 4 3/4 04/22/76</t>
  </si>
  <si>
    <t>KPN 7 03/28/73</t>
  </si>
  <si>
    <t>KPN 2 PERP</t>
  </si>
  <si>
    <t>TELIAS 3 04/04/78</t>
  </si>
  <si>
    <t>TELIAS 1 3/8 05/11/81</t>
  </si>
  <si>
    <t>SESGFP 4 5/8 PERP</t>
  </si>
  <si>
    <t>SESGFP 5 5/8 PERP</t>
  </si>
  <si>
    <t>ORAFP 4 PERP</t>
  </si>
  <si>
    <t>ORAFP 5 1/4 PERP</t>
  </si>
  <si>
    <t>ORAFP 5 3/4 PERP</t>
  </si>
  <si>
    <t>TELEFO 3 3/4 PERP</t>
  </si>
  <si>
    <t>TELEFO 5 7/8 PERP</t>
  </si>
  <si>
    <t>TELEFO 4 3/8 PERP</t>
  </si>
  <si>
    <t>TELEFO 2.502 PERP</t>
  </si>
  <si>
    <t>BRITEL 1.874 08/18/80</t>
  </si>
  <si>
    <t>IFXGR 2 7/8 PERP</t>
  </si>
  <si>
    <t>IFXGR 3 5/8 PERP</t>
  </si>
  <si>
    <t>ENGIFP 4 3/4 PERP</t>
  </si>
  <si>
    <t>ENGIFP 3 7/8 PERP</t>
  </si>
  <si>
    <t>ENGIFP 3 1/4 PERP</t>
  </si>
  <si>
    <t>ENGIFP 1 5/8 PERP</t>
  </si>
  <si>
    <t>SEVFP 3 PERP</t>
  </si>
  <si>
    <t>SEVFP 2 7/8 PERP</t>
  </si>
  <si>
    <t>SEVFP 1 5/8 PERP</t>
  </si>
  <si>
    <t>EDF 4 PERP</t>
  </si>
  <si>
    <t>EDF 5 PERP</t>
  </si>
  <si>
    <t>EDF 3 PERP</t>
  </si>
  <si>
    <t>ENBW 3 5/8 04/02/76</t>
  </si>
  <si>
    <t>ENBW 1 1/8 11/05/79</t>
  </si>
  <si>
    <t>RWE 3 1/2 04/21/75</t>
  </si>
  <si>
    <t>TENN 2.995 PERP</t>
  </si>
  <si>
    <t>VATFAL 6.1 11/19/78</t>
  </si>
  <si>
    <t>ENELIM 5 01/15/75</t>
  </si>
  <si>
    <t>ENELIM 2 1/2 11/24/78</t>
  </si>
  <si>
    <t>ENELIM 5.451 01/10/74</t>
  </si>
  <si>
    <t>ENELIM 8 3/4 09/24/73</t>
  </si>
  <si>
    <t>IBESM 1 7/8 PERP</t>
  </si>
  <si>
    <t>IBESM 2 5/8 PERP</t>
  </si>
  <si>
    <t>NTGYSM 3 3/8 PERP</t>
  </si>
  <si>
    <t>NGGLN 1 5/8 12/05/79</t>
  </si>
  <si>
    <t>NGGLN 2 1/8 09/05/82</t>
  </si>
  <si>
    <t>NGGLN 5 5/8 06/18/73</t>
  </si>
  <si>
    <t>SSELN 2 3/8 PERP</t>
  </si>
  <si>
    <t>SSELN 3 5/8 09/16/77</t>
  </si>
  <si>
    <t>SSELN 4 3/4 09/16/77</t>
  </si>
  <si>
    <t>ALLRNV 1 5/8 PERP</t>
  </si>
  <si>
    <t>ORSTED 3 11/06/15</t>
  </si>
  <si>
    <t>ORSTED 6 1/4 06/26/13</t>
  </si>
  <si>
    <t>STEDIN 3 1/4 PERP</t>
  </si>
  <si>
    <t>EDPPL 5 3/8 09/16/75</t>
  </si>
  <si>
    <t>ELIASO 2 3/4 PERP</t>
  </si>
  <si>
    <t>VLVY 4.85 03/10/78</t>
  </si>
  <si>
    <t>VW 2 1/2 PERP</t>
  </si>
  <si>
    <t>VW 3 3/8 PERP</t>
  </si>
  <si>
    <t>VW 4 5/8 PERP</t>
  </si>
  <si>
    <t>VW 3 1/2 PERP</t>
  </si>
  <si>
    <t>ACFP 4 1/8 PERP</t>
  </si>
  <si>
    <t>ACFP 4 3/8 PERP</t>
  </si>
  <si>
    <t>AFFP 6 1/4 PERP</t>
  </si>
  <si>
    <t>WIEAV 5 PERP</t>
  </si>
  <si>
    <t>FERSM 2.124 PERP</t>
  </si>
  <si>
    <t>SBRYLN 6 1/2 PERP</t>
  </si>
  <si>
    <t>DBOERS 2 3/4 02/05/41</t>
  </si>
  <si>
    <t>ANNGR 4 PERP</t>
  </si>
  <si>
    <t>AKFAST 2.249 05/17/81</t>
  </si>
  <si>
    <t>BALDER 3 03/07/78</t>
  </si>
  <si>
    <t>TLGGR 3 3/8 PERP</t>
  </si>
  <si>
    <t>SBBBSS 4 5/8 PERP</t>
  </si>
  <si>
    <t>SBBBSS 2.624 PERP</t>
  </si>
  <si>
    <t>ARNDTN 3 3/4 PERP</t>
  </si>
  <si>
    <t>ARNDTN 2 1/8 PERP</t>
  </si>
  <si>
    <t>ARNDTN 2 7/8 PERP</t>
  </si>
  <si>
    <t>ARNDTN 5 1/4 PERP</t>
  </si>
  <si>
    <t>ARNDTN 4 3/4 PERP</t>
  </si>
  <si>
    <t>GYCGR 3 3/4 PERP</t>
  </si>
  <si>
    <t>GYCGR 2 3/4 PERP</t>
  </si>
  <si>
    <t>GYCGR 2 1/2 PERP</t>
  </si>
  <si>
    <t>CPIPGR 4 3/8 PERP</t>
  </si>
  <si>
    <t>CPIPGR 4 7/8 PERP</t>
  </si>
  <si>
    <t>JUSTLN 9 3/8 PERP</t>
  </si>
  <si>
    <t>SZUGR Float PERP</t>
  </si>
  <si>
    <t>COFP 3.992 PERP</t>
  </si>
  <si>
    <t>TRAFIG 6 7/8 PERP</t>
  </si>
  <si>
    <t>TRAFIG 7 1/2 PERP</t>
  </si>
  <si>
    <t>ECLEAR 2 5/8 04/11/48</t>
  </si>
  <si>
    <t>SOFTBK 6 PERP</t>
  </si>
  <si>
    <t>SOFTBK 6 7/8 PERP</t>
  </si>
  <si>
    <t>select tickers</t>
  </si>
  <si>
    <t>Perp Voon 1</t>
  </si>
  <si>
    <t>AdditionalTier-01</t>
  </si>
  <si>
    <t>w-1B20051C9B5544769B5409E7E56378C3</t>
  </si>
  <si>
    <t>New Worksheet</t>
  </si>
  <si>
    <t>worksheet ID</t>
  </si>
  <si>
    <t>name</t>
  </si>
  <si>
    <t>EK834863 Corp</t>
  </si>
  <si>
    <t>EK352403 Corp</t>
  </si>
  <si>
    <t>ZQ512606 Corp</t>
  </si>
  <si>
    <t>ZQ513315 Corp</t>
  </si>
  <si>
    <t>AP691131 Corp</t>
  </si>
  <si>
    <t>ZR457518 Corp</t>
  </si>
  <si>
    <t>EK856946 Corp</t>
  </si>
  <si>
    <t>EK634166 Corp</t>
  </si>
  <si>
    <t>EK648265 Corp</t>
  </si>
  <si>
    <t>AZ208021 Corp</t>
  </si>
  <si>
    <t>AZ207706 Corp</t>
  </si>
  <si>
    <t>EK545606 Corp</t>
  </si>
  <si>
    <t>AZ018655 Corp</t>
  </si>
  <si>
    <t>ZP482524 Corp</t>
  </si>
  <si>
    <t>AL243419 Corp</t>
  </si>
  <si>
    <t>AX960245 Corp</t>
  </si>
  <si>
    <t>AO148682 Corp</t>
  </si>
  <si>
    <t>ZQ099270 Corp</t>
  </si>
  <si>
    <t>ZQ100348 Corp</t>
  </si>
  <si>
    <t>UV853118 Corp</t>
  </si>
  <si>
    <t>AR776117 Corp</t>
  </si>
  <si>
    <t>QJ993374 Corp</t>
  </si>
  <si>
    <t>EK803079 Corp</t>
  </si>
  <si>
    <t>EK814844 Corp</t>
  </si>
  <si>
    <t>BJ814648 Corp</t>
  </si>
  <si>
    <t>BJ815149 Corp</t>
  </si>
  <si>
    <t>EK755354 Corp</t>
  </si>
  <si>
    <t>LW068019 Corp</t>
  </si>
  <si>
    <t>QZ730280 Corp</t>
  </si>
  <si>
    <t>AX895488 Corp</t>
  </si>
  <si>
    <t>EK755342 Corp</t>
  </si>
  <si>
    <t>QZ730458 Corp</t>
  </si>
  <si>
    <t>QJ190690 Corp</t>
  </si>
  <si>
    <t>QJ190880 Corp</t>
  </si>
  <si>
    <t>QJ201812 Corp</t>
  </si>
  <si>
    <t>QJ201811 Corp</t>
  </si>
  <si>
    <t>QJ191077 Corp</t>
  </si>
  <si>
    <t>EJ814830 Corp</t>
  </si>
  <si>
    <t>EJ814840 Corp</t>
  </si>
  <si>
    <t>EK848378 Corp</t>
  </si>
  <si>
    <t>EK864970 Corp</t>
  </si>
  <si>
    <t>EJ606316 Corp</t>
  </si>
  <si>
    <t>ZQ376350 Corp</t>
  </si>
  <si>
    <t>AM938782 Corp</t>
  </si>
  <si>
    <t>ZP870673 Corp</t>
  </si>
  <si>
    <t>LW253022 Corp</t>
  </si>
  <si>
    <t>AL211915 Corp</t>
  </si>
  <si>
    <t>EK508481 Corp</t>
  </si>
  <si>
    <t>EK041235 Corp</t>
  </si>
  <si>
    <t>ZS023353 Corp</t>
  </si>
  <si>
    <t>EK508523 Corp</t>
  </si>
  <si>
    <t>ZR570567 Corp</t>
  </si>
  <si>
    <t>EK041241 Corp</t>
  </si>
  <si>
    <t>EK508571 Corp</t>
  </si>
  <si>
    <t>QZ498658 Corp</t>
  </si>
  <si>
    <t>AQ234625 Corp</t>
  </si>
  <si>
    <t>AR738776 Corp</t>
  </si>
  <si>
    <t>EK143492 Corp</t>
  </si>
  <si>
    <t>AX520482 Corp</t>
  </si>
  <si>
    <t>AR738797 Corp</t>
  </si>
  <si>
    <t>ZP707724 Corp</t>
  </si>
  <si>
    <t>ZR655675 Corp</t>
  </si>
  <si>
    <t>AU654481 Corp</t>
  </si>
  <si>
    <t>AU692498 Corp</t>
  </si>
  <si>
    <t>AU654475 Corp</t>
  </si>
  <si>
    <t>AU654357 Corp</t>
  </si>
  <si>
    <t>AX916964 Corp</t>
  </si>
  <si>
    <t>BG013162 Corp</t>
  </si>
  <si>
    <t>ZR796682 Corp</t>
  </si>
  <si>
    <t>ZR796862 Corp</t>
  </si>
  <si>
    <t>ZP991036 Corp</t>
  </si>
  <si>
    <t>EJ744879 Corp</t>
  </si>
  <si>
    <t>AQ711148 Corp</t>
  </si>
  <si>
    <t>EK293278 Corp</t>
  </si>
  <si>
    <t>AW770805 Corp</t>
  </si>
  <si>
    <t>AZ371883 Corp</t>
  </si>
  <si>
    <t>EK821917 Corp</t>
  </si>
  <si>
    <t>AN206662 Corp</t>
  </si>
  <si>
    <t>ZR441424 Corp</t>
  </si>
  <si>
    <t>EK024532 Corp</t>
  </si>
  <si>
    <t>AU669900 Corp</t>
  </si>
  <si>
    <t>EJ516233 Corp</t>
  </si>
  <si>
    <t>EK024568 Corp</t>
  </si>
  <si>
    <t>ZQ782646 Corp</t>
  </si>
  <si>
    <t>EJ516173 Corp</t>
  </si>
  <si>
    <t>EK024610 Corp</t>
  </si>
  <si>
    <t>EJ530879 Corp</t>
  </si>
  <si>
    <t>EK027221 Corp</t>
  </si>
  <si>
    <t>EK117900 Corp</t>
  </si>
  <si>
    <t>QZ716550 Corp</t>
  </si>
  <si>
    <t>AZ851393 Corp</t>
  </si>
  <si>
    <t>AZ851450 Corp</t>
  </si>
  <si>
    <t>QZ677477 Corp</t>
  </si>
  <si>
    <t>EK858851 Corp</t>
  </si>
  <si>
    <t>EK858869 Corp</t>
  </si>
  <si>
    <t>UV323151 Corp</t>
  </si>
  <si>
    <t>AM888722 Corp</t>
  </si>
  <si>
    <t>EK785024 Corp</t>
  </si>
  <si>
    <t>QJ787834 Corp</t>
  </si>
  <si>
    <t>AS640422 Corp</t>
  </si>
  <si>
    <t>EJ670730 Corp</t>
  </si>
  <si>
    <t>ZS668300 Corp</t>
  </si>
  <si>
    <t>AS640440 Corp</t>
  </si>
  <si>
    <t>EJ817236 Corp</t>
  </si>
  <si>
    <t>EK013966 Corp</t>
  </si>
  <si>
    <t>EJ843360 Corp</t>
  </si>
  <si>
    <t>AQ026565 Corp</t>
  </si>
  <si>
    <t>AR810587 Corp</t>
  </si>
  <si>
    <t>AX076550 Corp</t>
  </si>
  <si>
    <t>EK588292 Corp</t>
  </si>
  <si>
    <t>EK872764 Corp</t>
  </si>
  <si>
    <t>EK825033 Corp</t>
  </si>
  <si>
    <t>EK824997 Corp</t>
  </si>
  <si>
    <t>ZR363806 Corp</t>
  </si>
  <si>
    <t>ZR363807 Corp</t>
  </si>
  <si>
    <t>EJ575377 Corp</t>
  </si>
  <si>
    <t>EK770296 Corp</t>
  </si>
  <si>
    <t>EK768069 Corp</t>
  </si>
  <si>
    <t>AM717420 Corp</t>
  </si>
  <si>
    <t>AM714338 Corp</t>
  </si>
  <si>
    <t>AR008123 Corp</t>
  </si>
  <si>
    <t>EJ723329 Corp</t>
  </si>
  <si>
    <t>AQ077157 Corp</t>
  </si>
  <si>
    <t>ZQ804479 Corp</t>
  </si>
  <si>
    <t>EK605885 Corp</t>
  </si>
  <si>
    <t>AW875570 Corp</t>
  </si>
  <si>
    <t>ZP454068 Corp</t>
  </si>
  <si>
    <t>AU216832 Corp</t>
  </si>
  <si>
    <t>EK628291 Corp</t>
  </si>
  <si>
    <t>EK131366 Corp</t>
  </si>
  <si>
    <t>EK811633 Corp</t>
  </si>
  <si>
    <t>AN880322 Corp</t>
  </si>
  <si>
    <t>EJ811600 Corp</t>
  </si>
  <si>
    <t>AT214421 Corp</t>
  </si>
  <si>
    <t>EK131372 Corp</t>
  </si>
  <si>
    <t>AN880326 Corp</t>
  </si>
  <si>
    <t>AT214434 Corp</t>
  </si>
  <si>
    <t>EK811579 Corp</t>
  </si>
  <si>
    <t>EK337178 Corp</t>
  </si>
  <si>
    <t>AW798439 Corp</t>
  </si>
  <si>
    <t>ZQ258633 Corp</t>
  </si>
  <si>
    <t>EK808355 Corp</t>
  </si>
  <si>
    <t>UV429459 Corp</t>
  </si>
  <si>
    <t>EK523297 Corp</t>
  </si>
  <si>
    <t>AP909674 Corp</t>
  </si>
  <si>
    <t>UV309787 Corp</t>
  </si>
  <si>
    <t>UV391246 Corp</t>
  </si>
  <si>
    <t>EK642935 Corp</t>
  </si>
  <si>
    <t>AS146424 Corp</t>
  </si>
  <si>
    <t>AS146490 Corp</t>
  </si>
  <si>
    <t>AR936992 Corp</t>
  </si>
  <si>
    <t>ZP989429 Corp</t>
  </si>
  <si>
    <t>AO971106 Corp</t>
  </si>
  <si>
    <t>ZR668027 Corp</t>
  </si>
  <si>
    <t>ZQ578143 Corp</t>
  </si>
  <si>
    <t>ZS235422 Corp</t>
  </si>
  <si>
    <t>ZP659512 Corp</t>
  </si>
  <si>
    <t>QZ912649 Corp</t>
  </si>
  <si>
    <t>AQ713600 Corp</t>
  </si>
  <si>
    <t>AZ576858 Corp</t>
  </si>
  <si>
    <t>AN964724 Corp</t>
  </si>
  <si>
    <t>AZ207973 Corp</t>
  </si>
  <si>
    <t>EK753416 Corp</t>
  </si>
  <si>
    <t>QZ509895 Corp</t>
  </si>
  <si>
    <t>AS256491 Corp</t>
  </si>
  <si>
    <t>AS322477 Corp</t>
  </si>
  <si>
    <t>ZS108668 Corp</t>
  </si>
  <si>
    <t>AX691342 Corp</t>
  </si>
  <si>
    <t>ED984069 Corp</t>
  </si>
  <si>
    <t>EJ891119 Corp</t>
  </si>
  <si>
    <t>AM679347 Corp</t>
  </si>
  <si>
    <t>AZ920495 Corp</t>
  </si>
  <si>
    <t>AR887333 Corp</t>
  </si>
  <si>
    <t>AO262498 Corp</t>
  </si>
  <si>
    <t>AO262515 Corp</t>
  </si>
  <si>
    <t>security name</t>
  </si>
  <si>
    <t>ID_ISIN</t>
  </si>
  <si>
    <t>worksheet get ticker</t>
  </si>
  <si>
    <t>match</t>
  </si>
  <si>
    <t>Z_SPRD_MID</t>
  </si>
  <si>
    <t>value measures</t>
  </si>
  <si>
    <t>value measure</t>
  </si>
  <si>
    <t>item</t>
  </si>
  <si>
    <t>basis</t>
  </si>
  <si>
    <t>trade flagger</t>
  </si>
  <si>
    <t>YAS_BOND_YLD</t>
  </si>
  <si>
    <t>unique lookup</t>
  </si>
  <si>
    <t>VW 4 5/8 PERP nc-28</t>
  </si>
  <si>
    <t>VW 3 3/8 PERP nc-24</t>
  </si>
  <si>
    <t>VW 3 3/4 PERP nc-21</t>
  </si>
  <si>
    <t>VW 2 1/2 PERP nc-22</t>
  </si>
  <si>
    <t>VW 2.7 PERP nc-22</t>
  </si>
  <si>
    <t>VW 5 1/8 PERP nc-23</t>
  </si>
  <si>
    <t>VW 3 7/8 PERP nc-27</t>
  </si>
  <si>
    <t>VW 3 1/2 PERP nc-30</t>
  </si>
  <si>
    <t>VW 4 5/8 PERP nc-26</t>
  </si>
  <si>
    <t>YLD_CNV_MID</t>
  </si>
  <si>
    <t>min</t>
  </si>
  <si>
    <t>q1</t>
  </si>
  <si>
    <t>mid</t>
  </si>
  <si>
    <t>q3</t>
  </si>
  <si>
    <t>max</t>
  </si>
  <si>
    <t>bond</t>
  </si>
  <si>
    <t>current</t>
  </si>
  <si>
    <t>value</t>
  </si>
  <si>
    <t>last 30 days</t>
  </si>
  <si>
    <t>BJ924355 Corp</t>
  </si>
  <si>
    <t>ticker</t>
  </si>
  <si>
    <t>SOLBBB</t>
  </si>
  <si>
    <t>unique ticker</t>
  </si>
  <si>
    <t>industry_sector</t>
  </si>
  <si>
    <t>unique sector</t>
  </si>
  <si>
    <t>filter for ticker</t>
  </si>
  <si>
    <t>filter for sector</t>
  </si>
  <si>
    <t>wkst Ticker</t>
  </si>
  <si>
    <t>next call</t>
  </si>
  <si>
    <t>Financial</t>
  </si>
  <si>
    <t>DBOERS</t>
  </si>
  <si>
    <t>sector</t>
  </si>
  <si>
    <t>vw</t>
  </si>
  <si>
    <t>filter for ticker 1</t>
  </si>
  <si>
    <t>filter for ticker 2</t>
  </si>
  <si>
    <t>filter for ticker 3</t>
  </si>
  <si>
    <t>bnfp</t>
  </si>
  <si>
    <t>bayngr</t>
  </si>
  <si>
    <t>ticker 1</t>
  </si>
  <si>
    <t>ticker 2</t>
  </si>
  <si>
    <t>ticker 3</t>
  </si>
  <si>
    <t>universe</t>
  </si>
  <si>
    <t>-</t>
  </si>
  <si>
    <t>mty_typ</t>
  </si>
  <si>
    <t>items found:</t>
  </si>
  <si>
    <t>unique tickers</t>
  </si>
  <si>
    <t>short bond</t>
  </si>
  <si>
    <t>long bond</t>
  </si>
  <si>
    <t>spread measure</t>
  </si>
  <si>
    <t>short spread</t>
  </si>
  <si>
    <t>long spread</t>
  </si>
  <si>
    <t>short date</t>
  </si>
  <si>
    <t>long date</t>
  </si>
  <si>
    <t>years</t>
  </si>
  <si>
    <t>curve</t>
  </si>
  <si>
    <t>short code</t>
  </si>
  <si>
    <t>long code</t>
  </si>
  <si>
    <t>ZP426727 Corp</t>
  </si>
  <si>
    <t>BJ838285 Corp</t>
  </si>
  <si>
    <t>short moody</t>
  </si>
  <si>
    <t>curve per year</t>
  </si>
  <si>
    <t>long moody</t>
  </si>
  <si>
    <t>ACFP</t>
  </si>
  <si>
    <t>AFFP</t>
  </si>
  <si>
    <t>AKEFP</t>
  </si>
  <si>
    <t>AKFAST</t>
  </si>
  <si>
    <t>ALLRNV</t>
  </si>
  <si>
    <t>AMXLMM</t>
  </si>
  <si>
    <t>ANNGR</t>
  </si>
  <si>
    <t>ARNDTN</t>
  </si>
  <si>
    <t>BALDER</t>
  </si>
  <si>
    <t>BAYNGR</t>
  </si>
  <si>
    <t>BERTEL</t>
  </si>
  <si>
    <t>BHP</t>
  </si>
  <si>
    <t>BNFP</t>
  </si>
  <si>
    <t>BRITEL</t>
  </si>
  <si>
    <t>CNALN</t>
  </si>
  <si>
    <t>COFP</t>
  </si>
  <si>
    <t>CPIPGR</t>
  </si>
  <si>
    <t>DBHNGR</t>
  </si>
  <si>
    <t>ECLEAR</t>
  </si>
  <si>
    <t>EDF</t>
  </si>
  <si>
    <t>EDPPL</t>
  </si>
  <si>
    <t>ELIASO</t>
  </si>
  <si>
    <t>ENBW</t>
  </si>
  <si>
    <t>ENELIM</t>
  </si>
  <si>
    <t>ENGIFP</t>
  </si>
  <si>
    <t>ERFFP</t>
  </si>
  <si>
    <t>EVKGR</t>
  </si>
  <si>
    <t>FERSM</t>
  </si>
  <si>
    <t>GYCGR</t>
  </si>
  <si>
    <t>HEIBOS</t>
  </si>
  <si>
    <t>IBESM</t>
  </si>
  <si>
    <t>IFXGR</t>
  </si>
  <si>
    <t>JUSTLN</t>
  </si>
  <si>
    <t>KPN</t>
  </si>
  <si>
    <t>LHAGR</t>
  </si>
  <si>
    <t>LHNVX</t>
  </si>
  <si>
    <t>LXSGR</t>
  </si>
  <si>
    <t>MRKGR</t>
  </si>
  <si>
    <t>NGGLN</t>
  </si>
  <si>
    <t>NTGYSM</t>
  </si>
  <si>
    <t>OMVAV</t>
  </si>
  <si>
    <t>ORAFP</t>
  </si>
  <si>
    <t>ORSTED</t>
  </si>
  <si>
    <t>REPSM</t>
  </si>
  <si>
    <t>RWE</t>
  </si>
  <si>
    <t>SBBBSS</t>
  </si>
  <si>
    <t>SBRYLN</t>
  </si>
  <si>
    <t>SESGFP</t>
  </si>
  <si>
    <t>SEVFP</t>
  </si>
  <si>
    <t>SOFTBK</t>
  </si>
  <si>
    <t>SSELN</t>
  </si>
  <si>
    <t>STEDIN</t>
  </si>
  <si>
    <t>SZUGR</t>
  </si>
  <si>
    <t>T</t>
  </si>
  <si>
    <t>TELEFO</t>
  </si>
  <si>
    <t>TELIAS</t>
  </si>
  <si>
    <t>TENN</t>
  </si>
  <si>
    <t>TLGGR</t>
  </si>
  <si>
    <t>TOTAL</t>
  </si>
  <si>
    <t>TRAFIG</t>
  </si>
  <si>
    <t>ULFP</t>
  </si>
  <si>
    <t>VATFAL</t>
  </si>
  <si>
    <t>VLVY</t>
  </si>
  <si>
    <t>VOD</t>
  </si>
  <si>
    <t>VW</t>
  </si>
  <si>
    <t>WIEAV</t>
  </si>
  <si>
    <t>exactly once</t>
  </si>
  <si>
    <t>singles</t>
  </si>
  <si>
    <t>curves</t>
  </si>
  <si>
    <t>single</t>
  </si>
  <si>
    <t>singleton</t>
  </si>
  <si>
    <t>sort ticker</t>
  </si>
  <si>
    <t>note</t>
  </si>
  <si>
    <t>av</t>
  </si>
  <si>
    <t>sd</t>
  </si>
  <si>
    <t>steep/ invert</t>
  </si>
  <si>
    <t>short=USD</t>
  </si>
  <si>
    <t>long=USD</t>
  </si>
  <si>
    <t>both=GBP</t>
  </si>
  <si>
    <t>trade</t>
  </si>
  <si>
    <t>flag as steep @ +59</t>
  </si>
  <si>
    <t>single name</t>
  </si>
  <si>
    <t>remove single names</t>
  </si>
  <si>
    <t>curve change history</t>
  </si>
  <si>
    <t>filter for sectors</t>
  </si>
  <si>
    <t>splitting curves</t>
  </si>
  <si>
    <t>how to split curves with multiple bonds</t>
  </si>
  <si>
    <t>w-2D0FBA1982BA434C81055AA9406F7ACF</t>
  </si>
  <si>
    <t>CDS Curves</t>
  </si>
  <si>
    <t>w-BB807655FF7748D8A00C0861FC439807</t>
  </si>
  <si>
    <t>IG Corp Utils Oil</t>
  </si>
  <si>
    <t>number of bonds</t>
  </si>
  <si>
    <t>#bonds</t>
  </si>
  <si>
    <t>short Spread (14d)</t>
  </si>
  <si>
    <t>long Spread (14d)</t>
  </si>
  <si>
    <t>short crncy</t>
  </si>
  <si>
    <t>long crncy</t>
  </si>
  <si>
    <t>w-33CB3C8E018449F9B25026E8124459F9</t>
  </si>
  <si>
    <t>delta curve</t>
  </si>
  <si>
    <t>short Spread (30d)</t>
  </si>
  <si>
    <t>long Spread (30d)</t>
  </si>
  <si>
    <t>x</t>
  </si>
  <si>
    <t>done</t>
  </si>
  <si>
    <t>count sector</t>
  </si>
  <si>
    <t>metrics</t>
  </si>
  <si>
    <t>think of metrics to use…</t>
  </si>
  <si>
    <t>Low Beta</t>
  </si>
  <si>
    <t>others</t>
  </si>
  <si>
    <t>Energy</t>
  </si>
  <si>
    <t>TMT/ AUTO</t>
  </si>
  <si>
    <t>UTILS</t>
  </si>
  <si>
    <t>REIT</t>
  </si>
  <si>
    <t>missing</t>
  </si>
  <si>
    <t>redHedge hybrids</t>
  </si>
  <si>
    <t>RH sector buckets</t>
  </si>
  <si>
    <t>RH sector</t>
  </si>
  <si>
    <t>multipleSort</t>
  </si>
  <si>
    <t>single names by rating</t>
  </si>
  <si>
    <t>filter by issue size</t>
  </si>
  <si>
    <t>amt_outstanding</t>
  </si>
  <si>
    <t>progress</t>
  </si>
  <si>
    <t>description</t>
  </si>
  <si>
    <t>use the method for curve history samples at points</t>
  </si>
  <si>
    <t>w-55F6F816E93547B58DAD99F9F740410F</t>
  </si>
  <si>
    <t>BK122273 Corp</t>
  </si>
  <si>
    <t>BK123260 Corp</t>
  </si>
  <si>
    <t>comment</t>
  </si>
  <si>
    <t>think of a nice way to show this for ourselves.</t>
  </si>
  <si>
    <t>go back to curves as opposed to stats. Curves are more descriptive.</t>
  </si>
  <si>
    <t>Error Message</t>
  </si>
  <si>
    <t>Possible Cause</t>
  </si>
  <si>
    <t>Resolution</t>
  </si>
  <si>
    <t>#N/A Daily Capacity</t>
  </si>
  <si>
    <t>#N/A Review</t>
  </si>
  <si>
    <t>#N/A Limit: Real-time</t>
  </si>
  <si>
    <t>You have exceeded the daily capacity for requests to download Bloomberg data via the Desktop API.
The daily capacity resets at the beginning of each day.</t>
  </si>
  <si>
    <t>Your workflow requires a review by Bloomberg.</t>
  </si>
  <si>
    <t>You have exceeded the limit of 3,500 concurrent real-time security subscriptions/hits.</t>
  </si>
  <si>
    <t xml:space="preserve">If you have multiple workbooks open, close the additional workbooks.
Reduce the number of formulas in your workbook that use real-time data fields.
</t>
  </si>
  <si>
    <t>The daily download capacity is 500,000 hits. A hit is defined as a security and field combination. For example, the query =BDP("AAPL US Equity","PX_LAST") constitutes one hit. Every time the sheet is refreshed counts as an additional hit.</t>
  </si>
  <si>
    <t>Bloomberg Query Language lets you screen, aggregate, backtest, and run statistical analysis on a large security list with a single query. For example, instead of downloading 1,000 prices and then averaging them in your spreadsheet, you can use BQL to download just the average, saving you 999 hits.</t>
  </si>
  <si>
    <t>reit</t>
  </si>
  <si>
    <t>utils</t>
  </si>
  <si>
    <t>low beta</t>
  </si>
  <si>
    <t>tmt/ auto</t>
  </si>
  <si>
    <t>energy</t>
  </si>
  <si>
    <t>to do</t>
  </si>
  <si>
    <t>averages</t>
  </si>
  <si>
    <t>w-B151B691AD7245A385D6917055BF88DC</t>
  </si>
  <si>
    <t>IG Corp Autos</t>
  </si>
  <si>
    <t>w-E611ED8AD9DC40C28C2B7A2106215B8E</t>
  </si>
  <si>
    <t>AT1 Voon 1</t>
  </si>
  <si>
    <t>w-F108C3EBE2474CA8B3A18F62934FB94B</t>
  </si>
  <si>
    <t>IG Corp TMT</t>
  </si>
  <si>
    <t>BPLN</t>
  </si>
  <si>
    <t>14 day change</t>
  </si>
  <si>
    <t>multiple bonds</t>
  </si>
  <si>
    <t>line of best fit</t>
  </si>
  <si>
    <t>break down curve piecewise</t>
  </si>
  <si>
    <t>linear regression</t>
  </si>
  <si>
    <t>bloomberg query language</t>
  </si>
  <si>
    <t>bql</t>
  </si>
  <si>
    <t>future</t>
  </si>
  <si>
    <t>use bbg query for getting Max, Min, StDev etc…</t>
  </si>
  <si>
    <t>graphical representation of lower right chart</t>
  </si>
  <si>
    <t>reminder</t>
  </si>
  <si>
    <t>schedule a BQU session.</t>
  </si>
  <si>
    <t>curve per year (14d)</t>
  </si>
  <si>
    <t>curve change (14d)</t>
  </si>
  <si>
    <t>curve (14d)</t>
  </si>
  <si>
    <t>short spread (30d)</t>
  </si>
  <si>
    <t>curve (30d)</t>
  </si>
  <si>
    <t>long spread (30d)</t>
  </si>
  <si>
    <t>curve change (30d)</t>
  </si>
  <si>
    <t>curve per year (30d)</t>
  </si>
  <si>
    <t>average</t>
  </si>
  <si>
    <t>FR0013399177 Corp</t>
  </si>
  <si>
    <t>FR0013457157 Corp</t>
  </si>
  <si>
    <t>XS1191320297 Corp</t>
  </si>
  <si>
    <t>XS1811181566 Corp</t>
  </si>
  <si>
    <t>XS1207058733 Corp</t>
  </si>
  <si>
    <t>XS2077670342 Corp</t>
  </si>
  <si>
    <t>short rating</t>
  </si>
  <si>
    <t>long rating</t>
  </si>
  <si>
    <t>XS1713462403 Corp</t>
  </si>
  <si>
    <t>XS1294343337 Corp</t>
  </si>
  <si>
    <t>XS1028599287 Corp</t>
  </si>
  <si>
    <t>XS1115498260 Corp</t>
  </si>
  <si>
    <t>FR0013425170 Corp</t>
  </si>
  <si>
    <t>FR0013478252 Corp</t>
  </si>
  <si>
    <t>XS1713463716 Corp</t>
  </si>
  <si>
    <t>XS1713463559 Corp</t>
  </si>
  <si>
    <t>XS2035564975 Corp</t>
  </si>
  <si>
    <t>XS2035564629 Corp</t>
  </si>
  <si>
    <t>XS2011260531 Corp</t>
  </si>
  <si>
    <t>XS2011260705 Corp</t>
  </si>
  <si>
    <t>XS0992293901 Corp</t>
  </si>
  <si>
    <t>XS1323897725 Corp</t>
  </si>
  <si>
    <t>EK323431 Corp</t>
  </si>
  <si>
    <t>EK013990 Corp</t>
  </si>
  <si>
    <t>EK640250 Corp</t>
  </si>
  <si>
    <t>IEAC LN Equity</t>
  </si>
  <si>
    <t>FR0013367612 Corp</t>
  </si>
  <si>
    <t>FR0011697028 Corp</t>
  </si>
  <si>
    <t>XS1501167164 Corp</t>
  </si>
  <si>
    <t>XS1501166869 Corp</t>
  </si>
  <si>
    <t>XS1721244371 Corp</t>
  </si>
  <si>
    <t>XS1890845875 Corp</t>
  </si>
  <si>
    <t>XS1219498141 Corp</t>
  </si>
  <si>
    <t>XS1219499032 Corp</t>
  </si>
  <si>
    <t>rate</t>
  </si>
  <si>
    <t>yas_ispread</t>
  </si>
  <si>
    <t>hist spread measure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</si>
</sst>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 mmm\ yy"/>
    <numFmt numFmtId="165" formatCode="0.0"/>
    <numFmt numFmtId="166" formatCode="#,##0_ ;\-#,##0\ "/>
  </numFmts>
  <fonts count="10" x14ac:knownFonts="1">
    <font>
      <sz val="11"/>
      <color theme="1"/>
      <name val="Calibri"/>
      <family val="2"/>
      <scheme val="minor"/>
    </font>
    <font>
      <sz val="8"/>
      <color theme="1"/>
      <name val="Courier New"/>
      <family val="3"/>
    </font>
    <font>
      <b/>
      <sz val="8"/>
      <color theme="1"/>
      <name val="Courier New"/>
      <family val="3"/>
    </font>
    <font>
      <sz val="6"/>
      <color theme="1"/>
      <name val="Courier New"/>
      <family val="3"/>
    </font>
    <font>
      <b/>
      <sz val="8"/>
      <color rgb="FFC00000"/>
      <name val="Courier New"/>
      <family val="3"/>
    </font>
    <font>
      <sz val="8"/>
      <color theme="8"/>
      <name val="Courier New"/>
      <family val="3"/>
    </font>
    <font>
      <b/>
      <sz val="6"/>
      <color theme="1"/>
      <name val="Courier New"/>
      <family val="3"/>
    </font>
    <font>
      <b/>
      <sz val="8"/>
      <color theme="1"/>
      <name val="Calibri"/>
      <family val="2"/>
      <scheme val="minor"/>
    </font>
    <font>
      <sz val="8"/>
      <color theme="1"/>
      <name val="Calibri"/>
      <family val="2"/>
      <scheme val="minor"/>
    </font>
    <font>
      <b/>
      <sz val="8"/>
      <color rgb="FFFF0000"/>
      <name val="Courier New"/>
      <family val="3"/>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8">
    <xf numFmtId="0" fontId="0" fillId="0" borderId="0" xfId="0"/>
    <xf numFmtId="0" fontId="2" fillId="0" borderId="0" xfId="0" applyFont="1" applyAlignment="1">
      <alignment horizontal="left"/>
    </xf>
    <xf numFmtId="0" fontId="1" fillId="0" borderId="0" xfId="0" applyFont="1" applyAlignment="1">
      <alignment horizontal="left"/>
    </xf>
    <xf numFmtId="0" fontId="0" fillId="0" borderId="0" xfId="0" quotePrefix="1"/>
    <xf numFmtId="0" fontId="1" fillId="0" borderId="0" xfId="0" applyFont="1"/>
    <xf numFmtId="0" fontId="2" fillId="0" borderId="0" xfId="0" applyFont="1"/>
    <xf numFmtId="0" fontId="1" fillId="2" borderId="1" xfId="0" applyFont="1" applyFill="1" applyBorder="1" applyAlignment="1">
      <alignment horizontal="left"/>
    </xf>
    <xf numFmtId="164" fontId="3" fillId="0" borderId="0" xfId="0" applyNumberFormat="1" applyFont="1" applyAlignment="1">
      <alignment horizontal="left"/>
    </xf>
    <xf numFmtId="1" fontId="1" fillId="0" borderId="0" xfId="0" applyNumberFormat="1" applyFont="1" applyAlignment="1">
      <alignment horizontal="left"/>
    </xf>
    <xf numFmtId="0" fontId="4" fillId="0" borderId="0" xfId="0" applyFont="1"/>
    <xf numFmtId="0" fontId="1" fillId="0" borderId="0" xfId="0" applyFont="1" applyAlignment="1">
      <alignment horizontal="right"/>
    </xf>
    <xf numFmtId="0" fontId="1" fillId="0" borderId="0" xfId="0" applyFont="1" applyAlignment="1">
      <alignment horizontal="center"/>
    </xf>
    <xf numFmtId="1" fontId="1" fillId="0" borderId="0" xfId="0" applyNumberFormat="1" applyFont="1" applyAlignment="1">
      <alignment horizontal="center"/>
    </xf>
    <xf numFmtId="0" fontId="2" fillId="0" borderId="0" xfId="0" applyFont="1" applyAlignment="1">
      <alignment horizontal="right"/>
    </xf>
    <xf numFmtId="2" fontId="1" fillId="0" borderId="0" xfId="0" applyNumberFormat="1" applyFont="1"/>
    <xf numFmtId="2" fontId="1" fillId="0" borderId="0" xfId="0" applyNumberFormat="1" applyFont="1" applyAlignment="1">
      <alignment horizontal="center"/>
    </xf>
    <xf numFmtId="14" fontId="3" fillId="0" borderId="0" xfId="0" applyNumberFormat="1" applyFont="1" applyAlignment="1">
      <alignment horizontal="left"/>
    </xf>
    <xf numFmtId="14" fontId="1" fillId="0" borderId="0" xfId="0" applyNumberFormat="1" applyFont="1" applyAlignment="1">
      <alignment horizontal="left"/>
    </xf>
    <xf numFmtId="1" fontId="5" fillId="0" borderId="0" xfId="0" applyNumberFormat="1" applyFont="1" applyAlignment="1">
      <alignment horizontal="center"/>
    </xf>
    <xf numFmtId="0" fontId="1" fillId="2" borderId="1" xfId="0" applyFont="1" applyFill="1" applyBorder="1"/>
    <xf numFmtId="14" fontId="1" fillId="0" borderId="0" xfId="0" applyNumberFormat="1" applyFont="1"/>
    <xf numFmtId="14" fontId="2" fillId="0" borderId="0" xfId="0" applyNumberFormat="1" applyFont="1"/>
    <xf numFmtId="0" fontId="1" fillId="0" borderId="0" xfId="0" applyNumberFormat="1" applyFont="1"/>
    <xf numFmtId="2" fontId="1" fillId="0" borderId="0" xfId="0" applyNumberFormat="1" applyFont="1" applyAlignment="1">
      <alignment horizontal="left"/>
    </xf>
    <xf numFmtId="165" fontId="1" fillId="0" borderId="0" xfId="0" applyNumberFormat="1" applyFont="1" applyAlignment="1">
      <alignment horizontal="left"/>
    </xf>
    <xf numFmtId="0" fontId="3" fillId="0" borderId="0" xfId="0" applyFont="1" applyAlignment="1">
      <alignment horizontal="left"/>
    </xf>
    <xf numFmtId="0" fontId="3" fillId="2" borderId="1" xfId="0" applyFont="1" applyFill="1" applyBorder="1" applyAlignment="1">
      <alignment horizontal="left"/>
    </xf>
    <xf numFmtId="0" fontId="2" fillId="0" borderId="0" xfId="0" applyFont="1" applyAlignment="1">
      <alignment horizontal="left" wrapText="1"/>
    </xf>
    <xf numFmtId="0" fontId="6" fillId="0" borderId="0" xfId="0" applyFont="1" applyAlignment="1">
      <alignment horizontal="left" wrapText="1"/>
    </xf>
    <xf numFmtId="1" fontId="1" fillId="3" borderId="0" xfId="0" applyNumberFormat="1" applyFont="1" applyFill="1" applyAlignment="1">
      <alignment horizontal="left"/>
    </xf>
    <xf numFmtId="166" fontId="2" fillId="0" borderId="0" xfId="0" applyNumberFormat="1" applyFont="1" applyAlignment="1">
      <alignment horizontal="left"/>
    </xf>
    <xf numFmtId="166" fontId="1" fillId="0" borderId="0" xfId="0" applyNumberFormat="1" applyFont="1" applyAlignment="1">
      <alignment horizontal="left"/>
    </xf>
    <xf numFmtId="0" fontId="7" fillId="0" borderId="0" xfId="0" applyFont="1"/>
    <xf numFmtId="0" fontId="8" fillId="0" borderId="0" xfId="0" applyFont="1"/>
    <xf numFmtId="0" fontId="8" fillId="0" borderId="0" xfId="0" applyFont="1" applyAlignment="1">
      <alignment wrapText="1"/>
    </xf>
    <xf numFmtId="0" fontId="3" fillId="0" borderId="1" xfId="0" applyFont="1" applyFill="1" applyBorder="1" applyAlignment="1">
      <alignment horizontal="left"/>
    </xf>
    <xf numFmtId="0" fontId="1" fillId="0" borderId="1" xfId="0" applyFont="1" applyFill="1" applyBorder="1" applyAlignment="1">
      <alignment horizontal="left"/>
    </xf>
    <xf numFmtId="0" fontId="3" fillId="0" borderId="0" xfId="0" applyFont="1" applyFill="1" applyAlignment="1">
      <alignment horizontal="left"/>
    </xf>
    <xf numFmtId="0" fontId="1" fillId="0" borderId="0" xfId="0" applyFont="1" applyFill="1" applyAlignment="1">
      <alignment horizontal="left"/>
    </xf>
    <xf numFmtId="14" fontId="2" fillId="0" borderId="0" xfId="0" applyNumberFormat="1" applyFont="1" applyAlignment="1">
      <alignment horizontal="left" wrapText="1"/>
    </xf>
    <xf numFmtId="165" fontId="2" fillId="0" borderId="0" xfId="0" applyNumberFormat="1" applyFont="1" applyAlignment="1">
      <alignment horizontal="left" wrapText="1"/>
    </xf>
    <xf numFmtId="1" fontId="2" fillId="0" borderId="0" xfId="0" applyNumberFormat="1" applyFont="1" applyAlignment="1">
      <alignment horizontal="left" wrapText="1"/>
    </xf>
    <xf numFmtId="1" fontId="1" fillId="0" borderId="1" xfId="0" applyNumberFormat="1" applyFont="1" applyBorder="1" applyAlignment="1">
      <alignment horizontal="left"/>
    </xf>
    <xf numFmtId="1" fontId="1" fillId="2" borderId="1" xfId="0" applyNumberFormat="1" applyFont="1" applyFill="1" applyBorder="1" applyAlignment="1">
      <alignment horizontal="left"/>
    </xf>
    <xf numFmtId="0" fontId="9" fillId="0" borderId="0" xfId="0" applyFont="1"/>
    <xf numFmtId="0" fontId="1" fillId="2" borderId="2" xfId="0" applyFont="1" applyFill="1" applyBorder="1" applyAlignment="1">
      <alignment horizontal="left"/>
    </xf>
    <xf numFmtId="0" fontId="3" fillId="2" borderId="2" xfId="0" applyFont="1" applyFill="1" applyBorder="1" applyAlignment="1">
      <alignment horizontal="left"/>
    </xf>
    <xf numFmtId="1" fontId="1" fillId="0" borderId="0" xfId="0" applyNumberFormat="1" applyFont="1" applyBorder="1" applyAlignment="1">
      <alignment horizontal="left"/>
    </xf>
  </cellXfs>
  <cellStyles count="1">
    <cellStyle name="Normal" xfId="0" builtinId="0"/>
  </cellStyles>
  <dxfs count="43">
    <dxf>
      <font>
        <b val="0"/>
        <i val="0"/>
        <strike val="0"/>
        <condense val="0"/>
        <extend val="0"/>
        <outline val="0"/>
        <shadow val="0"/>
        <u val="none"/>
        <vertAlign val="baseline"/>
        <sz val="8"/>
        <color theme="1"/>
        <name val="Courier New"/>
        <family val="3"/>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alignment horizontal="left" vertical="bottom" textRotation="0" wrapText="0" indent="0" justifyLastLine="0" shrinkToFit="0" readingOrder="0"/>
    </dxf>
    <dxf>
      <font>
        <b/>
        <i val="0"/>
        <strike val="0"/>
        <condense val="0"/>
        <extend val="0"/>
        <outline val="0"/>
        <shadow val="0"/>
        <u val="none"/>
        <vertAlign val="baseline"/>
        <sz val="8"/>
        <color theme="1"/>
        <name val="Courier New"/>
        <family val="3"/>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6"/>
        <color theme="1"/>
        <name val="Courier New"/>
        <family val="3"/>
        <scheme val="none"/>
      </font>
      <numFmt numFmtId="1" formatCode="0"/>
      <fill>
        <patternFill patternType="solid">
          <fgColor indexed="64"/>
          <bgColor theme="7" tint="0.79998168889431442"/>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6"/>
        <color theme="1"/>
        <name val="Courier New"/>
        <family val="3"/>
        <scheme val="none"/>
      </font>
      <fill>
        <patternFill patternType="solid">
          <fgColor indexed="64"/>
          <bgColor theme="7" tint="0.79998168889431442"/>
        </patternFill>
      </fill>
      <alignment horizontal="left" vertical="bottom"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8"/>
        <color theme="1"/>
        <name val="Courier New"/>
        <family val="3"/>
        <scheme val="none"/>
      </font>
      <numFmt numFmtId="165" formatCode="0.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9" formatCode="dd/mm/yyyy"/>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9" formatCode="dd/mm/yyyy"/>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6"/>
        <color theme="1"/>
        <name val="Courier New"/>
        <family val="3"/>
        <scheme val="none"/>
      </font>
      <fill>
        <patternFill patternType="solid">
          <fgColor indexed="64"/>
          <bgColor theme="7" tint="0.79998168889431442"/>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6"/>
        <color theme="1"/>
        <name val="Courier New"/>
        <family val="3"/>
        <scheme val="none"/>
      </font>
      <fill>
        <patternFill patternType="solid">
          <fgColor indexed="64"/>
          <bgColor theme="7" tint="0.79998168889431442"/>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ourier New"/>
        <family val="3"/>
        <scheme val="none"/>
      </font>
      <fill>
        <patternFill patternType="solid">
          <fgColor indexed="64"/>
          <bgColor theme="7" tint="0.79998168889431442"/>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font>
        <b/>
        <i val="0"/>
        <strike val="0"/>
        <condense val="0"/>
        <extend val="0"/>
        <outline val="0"/>
        <shadow val="0"/>
        <u val="none"/>
        <vertAlign val="baseline"/>
        <sz val="8"/>
        <color theme="1"/>
        <name val="Courier New"/>
        <family val="3"/>
        <scheme val="none"/>
      </font>
      <alignment horizontal="left" vertical="bottom" textRotation="0" wrapText="1" indent="0" justifyLastLine="0" shrinkToFit="0" readingOrder="0"/>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bloomberg.rtd">
      <tp t="s">
        <v>22/01/2025</v>
        <stp/>
        <stp>##V3_BDPV12</stp>
        <stp>ZQ099270 Corp</stp>
        <stp>nxt_call_dt</stp>
        <stp>[sectors 01.xlsx]curves eur!R30C8</stp>
        <tr r="H30" s="21"/>
      </tp>
      <tp t="s">
        <v>05/11/2020</v>
        <stp/>
        <stp>##V3_BDPV12</stp>
        <stp>UV391246 Corp</stp>
        <stp>nxt_call_dt</stp>
        <stp>[sectors 01.xlsx]curves eur!R17C8</stp>
        <tr r="H17" s="21"/>
      </tp>
      <tp t="s">
        <v>XS1731823255</v>
        <stp/>
        <stp>##V3_BDPV12</stp>
        <stp>AQ234625 Corp</stp>
        <stp>ID_ISIN</stp>
        <stp>[sectors 01.xlsx]tkrBbg!R2C6</stp>
        <tr r="F2" s="5"/>
      </tp>
      <tp t="s">
        <v>BERTEL 3 04/23/75</v>
        <stp/>
        <stp>##V3_BDPV12</stp>
        <stp>EK848378 Corp</stp>
        <stp>security_name</stp>
        <stp>[sectors 01.xlsx]all names!R17C6</stp>
        <tr r="F17" s="16"/>
      </tp>
      <tp t="s">
        <v>DE000A11QR73</v>
        <stp/>
        <stp>##V3_BDPV12</stp>
        <stp>EK352403 Corp</stp>
        <stp>ID_ISIN</stp>
        <stp>[sectors 01.xlsx]tkrBbg!R2C6</stp>
        <tr r="F2" s="5"/>
      </tp>
      <tp t="s">
        <v>XS2011260705</v>
        <stp/>
        <stp>##V3_BDPV12</stp>
        <stp>AZ207706 Corp</stp>
        <stp>ID_ISIN</stp>
        <stp>[sectors 01.xlsx]tkrBbg!R2C6</stp>
        <tr r="F2" s="5"/>
      </tp>
      <tp t="s">
        <v>XS1050461034</v>
        <stp/>
        <stp>##V3_BDPV12</stp>
        <stp>EK143492 Corp</stp>
        <stp>ID_ISIN</stp>
        <stp>[sectors 01.xlsx]tkrBbg!R2C6</stp>
        <tr r="F2" s="5"/>
      </tp>
      <tp t="s">
        <v>TENN 2.995 PERP</v>
        <stp/>
        <stp>##V3_BDPV12</stp>
        <stp>AM888722 Corp</stp>
        <stp>security_name</stp>
        <stp>[sectors 01.xlsx]all names!R65C6</stp>
        <tr r="F65" s="16"/>
      </tp>
      <tp t="s">
        <v>TENN 2.995 PERP</v>
        <stp/>
        <stp>##V3_BDPV12</stp>
        <stp>AM888722 Corp</stp>
        <stp>security_name</stp>
        <stp>[sectors 01.xlsx]all names!R65C7</stp>
        <tr r="G65" s="16"/>
      </tp>
      <tp t="s">
        <v>XS1713463716</v>
        <stp/>
        <stp>##V3_BDPV12</stp>
        <stp>AS640422 Corp</stp>
        <stp>ID_ISIN</stp>
        <stp>[sectors 01.xlsx]tkrBbg!R2C6</stp>
        <tr r="F2" s="5"/>
      </tp>
      <tp t="s">
        <v>XS1797138960</v>
        <stp/>
        <stp>##V3_BDPV12</stp>
        <stp>AR810587 Corp</stp>
        <stp>ID_ISIN</stp>
        <stp>[sectors 01.xlsx]tkrBbg!R2C6</stp>
        <tr r="F2" s="5"/>
      </tp>
      <tp t="s">
        <v>XS1222594472</v>
        <stp/>
        <stp>##V3_BDPV12</stp>
        <stp>EK864970 Corp</stp>
        <stp>ID_ISIN</stp>
        <stp>[sectors 01.xlsx]tkrBbg!R2C6</stp>
        <tr r="F2" s="5"/>
      </tp>
      <tp t="s">
        <v>XS2035564975</v>
        <stp/>
        <stp>##V3_BDPV12</stp>
        <stp>AZ851393 Corp</stp>
        <stp>ID_ISIN</stp>
        <stp>[sectors 01.xlsx]tkrBbg!R2C6</stp>
        <tr r="F2" s="5"/>
      </tp>
      <tp t="s">
        <v>USN4297BBC74</v>
        <stp/>
        <stp>##V3_BDPV12</stp>
        <stp>EJ606316 Corp</stp>
        <stp>ID_ISIN</stp>
        <stp>[sectors 01.xlsx]tkrBbg!R2C6</stp>
        <tr r="F2" s="5"/>
      </tp>
      <tp t="s">
        <v>DE000A2GSFF1</v>
        <stp/>
        <stp>##V3_BDPV12</stp>
        <stp>AO148682 Corp</stp>
        <stp>ID_ISIN</stp>
        <stp>[sectors 01.xlsx]tkrBbg!R2C6</stp>
        <tr r="F2" s="5"/>
      </tp>
      <tp t="s">
        <v>FR0013367612</v>
        <stp/>
        <stp>##V3_BDPV12</stp>
        <stp>AU669900 Corp</stp>
        <stp>ID_ISIN</stp>
        <stp>[sectors 01.xlsx]tkrBbg!R2C6</stp>
        <tr r="F2" s="5"/>
      </tp>
      <tp t="s">
        <v>MRKGR 2 5/8 12/12/74</v>
        <stp/>
        <stp>##V3_BDPV12</stp>
        <stp>EK634166 Corp</stp>
        <stp>security_name</stp>
        <stp>[sectors 01.xlsx]all names!R45C6</stp>
        <tr r="F45" s="16"/>
      </tp>
      <tp t="s">
        <v>FR0013457157</v>
        <stp/>
        <stp>##V3_BDPV12</stp>
        <stp>ZQ258633 Corp</stp>
        <stp>ID_ISIN</stp>
        <stp>[sectors 01.xlsx]tkrBbg!R2C6</stp>
        <tr r="F2" s="5"/>
      </tp>
      <tp t="s">
        <v>XS2000719992</v>
        <stp/>
        <stp>##V3_BDPV12</stp>
        <stp>ZS668300 Corp</stp>
        <stp>ID_ISIN</stp>
        <stp>[sectors 01.xlsx]tkrBbg!R2C6</stp>
        <tr r="F2" s="5"/>
      </tp>
      <tp t="s">
        <v>30/01/2025</v>
        <stp/>
        <stp>##V3_BDPV12</stp>
        <stp>ZQ258633 Corp</stp>
        <stp>nxt_call_dt</stp>
        <stp>[sectors 01.xlsx]curves!R7C10</stp>
        <tr r="J7" s="20"/>
      </tp>
      <tp t="s">
        <v>TELEFO 2 7/8 PERP</v>
        <stp/>
        <stp>##V3_BDPV12</stp>
        <stp>ZR655675 Corp</stp>
        <stp>security_name</stp>
        <stp>[sectors 01.xlsx]sectors (table)!R35C6</stp>
        <tr r="F35" s="24"/>
      </tp>
      <tp t="s">
        <v>06/10/2026</v>
        <stp/>
        <stp>##V3_BDPV12</stp>
        <stp>QZ730458 Corp</stp>
        <stp>nxt_call_dt</stp>
        <stp>[sectors 01.xlsx]curves!R46C10</stp>
        <tr r="J46" s="20"/>
      </tp>
      <tp t="s">
        <v>31/07/2024</v>
        <stp/>
        <stp>##V3_BDPV12</stp>
        <stp>AZ920495 Corp</stp>
        <stp>nxt_call_dt</stp>
        <stp>[sectors 01.xlsx]curves!R47C10</stp>
        <tr r="J47" s="20"/>
      </tp>
      <tp t="s">
        <v>05/05/2027</v>
        <stp/>
        <stp>##V3_BDPV12</stp>
        <stp>AZ851450 Corp</stp>
        <stp>nxt_call_dt</stp>
        <stp>[sectors 01.xlsx]curves!R22C10</stp>
        <tr r="J22" s="20"/>
      </tp>
      <tp>
        <v>789.74798583984375</v>
        <stp/>
        <stp>##V3_BDPV12</stp>
        <stp>ZQ258633 Corp</stp>
        <stp>blp_i_sprd_mid</stp>
        <stp>[sectors 01.xlsx]all names!R7C13</stp>
        <tr r="M7" s="16"/>
      </tp>
      <tp t="s">
        <v>SOLBBB 5.425 PERP</v>
        <stp/>
        <stp>##V3_BDPV12</stp>
        <stp>XS0992293901 Corp</stp>
        <stp>security_name</stp>
        <stp>[sectors 01.xlsx]sectors (table)!R4C5</stp>
        <tr r="E4" s="24"/>
      </tp>
      <tp t="s">
        <v>ACFP 2 5/8 PERP</v>
        <stp/>
        <stp>##V3_BDPV12</stp>
        <stp>FR0013457157 Corp</stp>
        <stp>security_name</stp>
        <stp>[sectors 01.xlsx]sectors (table)!R7C6</stp>
        <tr r="F7" s="24"/>
      </tp>
      <tp t="s">
        <v>XS0954675129</v>
        <stp/>
        <stp>##V3_BDPV12</stp>
        <stp>EJ670730 Corp</stp>
        <stp>ID_ISIN</stp>
        <stp>[sectors 01.xlsx]tkrBbg!R2C6</stp>
        <tr r="F2" s="5"/>
      </tp>
      <tp t="s">
        <v>PTEDPKOM0034</v>
        <stp/>
        <stp>##V3_BDPV12</stp>
        <stp>AW875570 Corp</stp>
        <stp>ID_ISIN</stp>
        <stp>[sectors 01.xlsx]tkrBbg!R2C6</stp>
        <tr r="F2" s="5"/>
      </tp>
      <tp t="s">
        <v>XS1890845875</v>
        <stp/>
        <stp>##V3_BDPV12</stp>
        <stp>AX076550 Corp</stp>
        <stp>ID_ISIN</stp>
        <stp>[sectors 01.xlsx]tkrBbg!R2C6</stp>
        <tr r="F2" s="5"/>
      </tp>
      <tp t="s">
        <v>NTGYSM 4 1/8 PERP</v>
        <stp/>
        <stp>##V3_BDPV12</stp>
        <stp>EK588292 Corp</stp>
        <stp>security_name</stp>
        <stp>[sectors 01.xlsx]all names!R47C6</stp>
        <tr r="F47" s="16"/>
      </tp>
      <tp t="s">
        <v>XS1721244371</v>
        <stp/>
        <stp>##V3_BDPV12</stp>
        <stp>AQ026565 Corp</stp>
        <stp>ID_ISIN</stp>
        <stp>[sectors 01.xlsx]tkrBbg!R2C6</stp>
        <tr r="F2" s="5"/>
      </tp>
      <tp t="s">
        <v>XS1014987355</v>
        <stp/>
        <stp>##V3_BDPV12</stp>
        <stp>EK013966 Corp</stp>
        <stp>ID_ISIN</stp>
        <stp>[sectors 01.xlsx]tkrBbg!R2C6</stp>
        <tr r="F2" s="5"/>
      </tp>
      <tp t="s">
        <v>XS2033327854</v>
        <stp/>
        <stp>##V3_BDPV12</stp>
        <stp>AZ920495 Corp</stp>
        <stp>ID_ISIN</stp>
        <stp>[sectors 01.xlsx]tkrBbg!R2C6</stp>
        <tr r="F2" s="5"/>
      </tp>
      <tp t="s">
        <v>VW 2.7 PERP</v>
        <stp/>
        <stp>##V3_BDPV12</stp>
        <stp>AN880322 Corp</stp>
        <stp>security_name</stp>
        <stp>[sectors 01.xlsx]all names!R73C6</stp>
        <tr r="F73" s="16"/>
      </tp>
      <tp t="s">
        <v>XS1195202822</v>
        <stp/>
        <stp>##V3_BDPV12</stp>
        <stp>EK755342 Corp</stp>
        <stp>ID_ISIN</stp>
        <stp>[sectors 01.xlsx]tkrBbg!R2C6</stp>
        <tr r="F2" s="5"/>
      </tp>
      <tp t="s">
        <v>CPIPGR 4 3/8 PERP</v>
        <stp/>
        <stp>##V3_BDPV12</stp>
        <stp>AS322477 Corp</stp>
        <stp>security_name</stp>
        <stp>[sectors 01.xlsx]sectors (table)!R11C5</stp>
        <tr r="E11" s="24"/>
      </tp>
      <tp t="s">
        <v>XS0954674825</v>
        <stp/>
        <stp>##V3_BDPV12</stp>
        <stp>EJ817236 Corp</stp>
        <stp>ID_ISIN</stp>
        <stp>[sectors 01.xlsx]tkrBbg!R2C6</stp>
        <tr r="F2" s="5"/>
      </tp>
      <tp t="s">
        <v>BERTEL 3 1/2 04/23/75</v>
        <stp/>
        <stp>##V3_BDPV12</stp>
        <stp>EK864970 Corp</stp>
        <stp>security_name</stp>
        <stp>[sectors 01.xlsx]sectors (table)!R32C6</stp>
        <tr r="F32" s="24"/>
      </tp>
      <tp t="s">
        <v>XS1405777746</v>
        <stp/>
        <stp>##V3_BDPV12</stp>
        <stp>LW253022 Corp</stp>
        <stp>ID_ISIN</stp>
        <stp>[sectors 01.xlsx]tkrBbg!R2C6</stp>
        <tr r="F2" s="5"/>
      </tp>
      <tp t="s">
        <v>TELIAS 3 04/04/78</v>
        <stp/>
        <stp>##V3_BDPV12</stp>
        <stp>AM938782 Corp</stp>
        <stp>security_name</stp>
        <stp>[sectors 01.xlsx]all names!R64C6</stp>
        <tr r="F64" s="16"/>
      </tp>
      <tp t="s">
        <v>XS2010032618</v>
        <stp/>
        <stp>##V3_BDPV12</stp>
        <stp>ZP659512 Corp</stp>
        <stp>ID_ISIN</stp>
        <stp>[sectors 01.xlsx]tkrBbg!R2C6</stp>
        <tr r="F2" s="5"/>
      </tp>
      <tp t="s">
        <v>XS2069101868</v>
        <stp/>
        <stp>##V3_BDPV12</stp>
        <stp>ZQ376350 Corp</stp>
        <stp>ID_ISIN</stp>
        <stp>[sectors 01.xlsx]tkrBbg!R2C6</stp>
        <tr r="F2" s="5"/>
      </tp>
      <tp t="s">
        <v>XS1268050397</v>
        <stp/>
        <stp>##V3_BDPV12</stp>
        <stp>UV309787 Corp</stp>
        <stp>ID_ISIN</stp>
        <stp>[sectors 01.xlsx]tkrBbg!R2C6</stp>
        <tr r="F2" s="5"/>
      </tp>
      <tp t="s">
        <v>SBBBSS 4 5/8 PERP</v>
        <stp/>
        <stp>##V3_BDPV12</stp>
        <stp>ZS235422 Corp</stp>
        <stp>security_name</stp>
        <stp>[sectors 01.xlsx]sectors (table)!R15C5</stp>
        <tr r="E15" s="24"/>
      </tp>
      <tp t="s">
        <v>17/02/2026</v>
        <stp/>
        <stp>##V3_BDPV12</stp>
        <stp>ZP989429 Corp</stp>
        <stp>nxt_call_dt</stp>
        <stp>[sectors 01.xlsx]curves!R9C10</stp>
        <tr r="J9" s="20"/>
      </tp>
      <tp t="s">
        <v>TELIAS 1 3/8 05/11/81</v>
        <stp/>
        <stp>##V3_BDPV12</stp>
        <stp>ZP870673 Corp</stp>
        <stp>security_name</stp>
        <stp>[sectors 01.xlsx]sectors (table)!R20C6</stp>
        <tr r="F20" s="24"/>
      </tp>
      <tp t="s">
        <v>XS2077670003</v>
        <stp/>
        <stp>##V3_BDPV12</stp>
        <stp>ZQ512606 Corp</stp>
        <stp>ID_ISIN</stp>
        <stp>[sectors 01.xlsx]tkrBbg!R2C6</stp>
        <tr r="F2" s="5"/>
      </tp>
      <tp t="s">
        <v>SEVFP 1 5/8 PERP</v>
        <stp/>
        <stp>##V3_BDPV12</stp>
        <stp>ZR441424 Corp</stp>
        <stp>security_name</stp>
        <stp>[sectors 01.xlsx]sectors (table)!R24C6</stp>
        <tr r="F24" s="24"/>
      </tp>
      <tp t="s">
        <v>25/03/2029</v>
        <stp/>
        <stp>##V3_BDPV12</stp>
        <stp>AZ207706 Corp</stp>
        <stp>nxt_call_dt</stp>
        <stp>[sectors 01.xlsx]curves!R30C10</stp>
        <tr r="J30" s="20"/>
      </tp>
      <tp t="s">
        <v>12/11/2024</v>
        <stp/>
        <stp>##V3_BDPV12</stp>
        <stp>AX076550 Corp</stp>
        <stp>nxt_call_dt</stp>
        <stp>[sectors 01.xlsx]curves!R27C10</stp>
        <tr r="J27" s="20"/>
      </tp>
      <tp t="s">
        <v>16/07/2025</v>
        <stp/>
        <stp>##V3_BDPV12</stp>
        <stp>ZS108668 Corp</stp>
        <stp>nxt_call_dt</stp>
        <stp>[sectors 01.xlsx]curves eur!R13C9</stp>
        <tr r="I13" s="21"/>
      </tp>
      <tp t="s">
        <v>XS1888179477</v>
        <stp/>
        <stp>##V3_BDPV12</stp>
        <stp>AU654481 Corp</stp>
        <stp>ID_ISIN</stp>
        <stp>[sectors 01.xlsx]tkrBbg!R2C6</stp>
        <tr r="F2" s="5"/>
      </tp>
      <tp t="s">
        <v>XS1150673892</v>
        <stp/>
        <stp>##V3_BDPV12</stp>
        <stp>EK640250 Corp</stp>
        <stp>ID_ISIN</stp>
        <stp>[sectors 01.xlsx]tkrBbg!R2C6</stp>
        <tr r="F2" s="5"/>
      </tp>
      <tp t="s">
        <v>VW 3 1/2 PERP</v>
        <stp/>
        <stp>##V3_BDPV12</stp>
        <stp>EK811579 Corp</stp>
        <stp>security_name</stp>
        <stp>[sectors 01.xlsx]all names!R73C7</stp>
        <tr r="G73" s="16"/>
      </tp>
      <tp t="s">
        <v>REPSM 3 3/4 PERP</v>
        <stp/>
        <stp>##V3_BDPV12</stp>
        <stp>BJ814648 Corp</stp>
        <stp>security_name</stp>
        <stp>[sectors 01.xlsx]all names!R51C7</stp>
        <tr r="G51" s="16"/>
      </tp>
      <tp t="s">
        <v>XS1811181566</v>
        <stp/>
        <stp>##V3_BDPV12</stp>
        <stp>AS256491 Corp</stp>
        <stp>ID_ISIN</stp>
        <stp>[sectors 01.xlsx]tkrBbg!R2C6</stp>
        <tr r="F2" s="5"/>
      </tp>
      <tp t="s">
        <v>FR0013330537</v>
        <stp/>
        <stp>##V3_BDPV12</stp>
        <stp>AS146490 Corp</stp>
        <stp>ID_ISIN</stp>
        <stp>[sectors 01.xlsx]tkrBbg!R2C6</stp>
        <tr r="F2" s="5"/>
      </tp>
      <tp t="s">
        <v>WIEAV 5 PERP</v>
        <stp/>
        <stp>##V3_BDPV12</stp>
        <stp>EK523297 Corp</stp>
        <stp>security_name</stp>
        <stp>[sectors 01.xlsx]all names!R74C7</stp>
        <tr r="G74" s="16"/>
      </tp>
      <tp t="s">
        <v>WIEAV 5 PERP</v>
        <stp/>
        <stp>##V3_BDPV12</stp>
        <stp>EK523297 Corp</stp>
        <stp>security_name</stp>
        <stp>[sectors 01.xlsx]all names!R74C6</stp>
        <tr r="F74" s="16"/>
      </tp>
      <tp t="s">
        <v>US29265WAA62</v>
        <stp/>
        <stp>##V3_BDPV12</stp>
        <stp>EJ843360 Corp</stp>
        <stp>ID_ISIN</stp>
        <stp>[sectors 01.xlsx]tkrBbg!R2C6</stp>
        <tr r="F2" s="5"/>
      </tp>
      <tp t="s">
        <v>XS1713463559</v>
        <stp/>
        <stp>##V3_BDPV12</stp>
        <stp>AS640440 Corp</stp>
        <stp>ID_ISIN</stp>
        <stp>[sectors 01.xlsx]tkrBbg!R2C6</stp>
        <tr r="F2" s="5"/>
      </tp>
      <tp t="s">
        <v>ARNDTN 5 1/4 PERP</v>
        <stp/>
        <stp>##V3_BDPV12</stp>
        <stp>AN964724 Corp</stp>
        <stp>security_name</stp>
        <stp>[sectors 01.xlsx]all names!R14C6</stp>
        <tr r="F14" s="16"/>
      </tp>
      <tp t="s">
        <v>FR0013431244</v>
        <stp/>
        <stp>##V3_BDPV12</stp>
        <stp>AZ371883 Corp</stp>
        <stp>ID_ISIN</stp>
        <stp>[sectors 01.xlsx]tkrBbg!R2C6</stp>
        <tr r="F2" s="5"/>
      </tp>
      <tp t="s">
        <v>XS1405765659</v>
        <stp/>
        <stp>##V3_BDPV12</stp>
        <stp>AL211915 Corp</stp>
        <stp>ID_ISIN</stp>
        <stp>[sectors 01.xlsx]tkrBbg!R2C6</stp>
        <tr r="F2" s="5"/>
      </tp>
      <tp t="s">
        <v>VOD 4.2 10/03/78</v>
        <stp/>
        <stp>##V3_BDPV12</stp>
        <stp>AU692498 Corp</stp>
        <stp>security_name</stp>
        <stp>[sectors 01.xlsx]sectors (table)!R36C6</stp>
        <tr r="F36" s="24"/>
      </tp>
      <tp t="s">
        <v>EVKGR 2 1/8 07/07/77</v>
        <stp/>
        <stp>##V3_BDPV12</stp>
        <stp>AO148682 Corp</stp>
        <stp>security_name</stp>
        <stp>[sectors 01.xlsx]all names!R34C6</stp>
        <tr r="F34" s="16"/>
      </tp>
      <tp t="s">
        <v>EVKGR 2 1/8 07/07/77</v>
        <stp/>
        <stp>##V3_BDPV12</stp>
        <stp>AO148682 Corp</stp>
        <stp>security_name</stp>
        <stp>[sectors 01.xlsx]all names!R34C7</stp>
        <tr r="G34" s="16"/>
      </tp>
      <tp t="s">
        <v>XS0992293901</v>
        <stp/>
        <stp>##V3_BDPV12</stp>
        <stp>EJ917655 Corp</stp>
        <stp>ID_ISIN</stp>
        <stp>[sectors 01.xlsx]tkrBbg!R2C6</stp>
        <tr r="F2" s="5"/>
      </tp>
      <tp t="s">
        <v>XS1219498141</v>
        <stp/>
        <stp>##V3_BDPV12</stp>
        <stp>EK858851 Corp</stp>
        <stp>ID_ISIN</stp>
        <stp>[sectors 01.xlsx]tkrBbg!R2C6</stp>
        <tr r="F2" s="5"/>
      </tp>
      <tp t="s">
        <v>FR0013425170</v>
        <stp/>
        <stp>##V3_BDPV12</stp>
        <stp>AZ018655 Corp</stp>
        <stp>ID_ISIN</stp>
        <stp>[sectors 01.xlsx]tkrBbg!R2C6</stp>
        <tr r="F2" s="5"/>
      </tp>
      <tp t="s">
        <v>XS1795406658</v>
        <stp/>
        <stp>##V3_BDPV12</stp>
        <stp>AR738797 Corp</stp>
        <stp>ID_ISIN</stp>
        <stp>[sectors 01.xlsx]tkrBbg!R2C6</stp>
        <tr r="F2" s="5"/>
      </tp>
      <tp t="s">
        <v>XS1716927766</v>
        <stp/>
        <stp>##V3_BDPV12</stp>
        <stp>AP909674 Corp</stp>
        <stp>ID_ISIN</stp>
        <stp>[sectors 01.xlsx]tkrBbg!R2C6</stp>
        <tr r="F2" s="5"/>
      </tp>
      <tp t="s">
        <v>SOFTBK 6 7/8 PERP</v>
        <stp/>
        <stp>##V3_BDPV12</stp>
        <stp>AO262515 Corp</stp>
        <stp>security_name</stp>
        <stp>[sectors 01.xlsx]all names!R57C7</stp>
        <tr r="G57" s="16"/>
      </tp>
      <tp t="s">
        <v>XS2010037765</v>
        <stp/>
        <stp>##V3_BDPV12</stp>
        <stp>ZQ578143 Corp</stp>
        <stp>ID_ISIN</stp>
        <stp>[sectors 01.xlsx]tkrBbg!R2C6</stp>
        <tr r="F2" s="5"/>
      </tp>
      <tp t="s">
        <v>XS2109819859</v>
        <stp/>
        <stp>##V3_BDPV12</stp>
        <stp>ZP707724 Corp</stp>
        <stp>ID_ISIN</stp>
        <stp>[sectors 01.xlsx]tkrBbg!R2C6</stp>
        <tr r="F2" s="5"/>
      </tp>
      <tp t="s">
        <v>XS2077670342</v>
        <stp/>
        <stp>##V3_BDPV12</stp>
        <stp>ZQ513315 Corp</stp>
        <stp>ID_ISIN</stp>
        <stp>[sectors 01.xlsx]tkrBbg!R2C6</stp>
        <tr r="F2" s="5"/>
      </tp>
      <tp t="s">
        <v>XS2082429890</v>
        <stp/>
        <stp>##V3_BDPV12</stp>
        <stp>ZP870673 Corp</stp>
        <stp>ID_ISIN</stp>
        <stp>[sectors 01.xlsx]tkrBbg!R2C6</stp>
        <tr r="F2" s="5"/>
      </tp>
      <tp t="s">
        <v>XS1799939027</v>
        <stp/>
        <stp>##V3_BDPV12</stp>
        <stp>AT214434 Corp</stp>
        <stp>ID_ISIN</stp>
        <stp>[sectors 01.xlsx]tkrBbg!R2C6</stp>
        <tr r="F2" s="5"/>
      </tp>
      <tp t="s">
        <v>BE6309987400</v>
        <stp/>
        <stp>##V3_BDPV12</stp>
        <stp>AV915324 Corp</stp>
        <stp>ID_ISIN</stp>
        <stp>[sectors 01.xlsx]tkrBbg!R2C6</stp>
        <tr r="F2" s="5"/>
      </tp>
      <tp t="s">
        <v>XS1048428012</v>
        <stp/>
        <stp>##V3_BDPV12</stp>
        <stp>EK131366 Corp</stp>
        <stp>ID_ISIN</stp>
        <stp>[sectors 01.xlsx]tkrBbg!R2C6</stp>
        <tr r="F2" s="5"/>
      </tp>
      <tp t="s">
        <v>XS1028597315</v>
        <stp/>
        <stp>##V3_BDPV12</stp>
        <stp>EK041241 Corp</stp>
        <stp>ID_ISIN</stp>
        <stp>[sectors 01.xlsx]tkrBbg!R2C6</stp>
        <tr r="F2" s="5"/>
      </tp>
      <tp t="s">
        <v>FR0012648590</v>
        <stp/>
        <stp>##V3_BDPV12</stp>
        <stp>EK821917 Corp</stp>
        <stp>ID_ISIN</stp>
        <stp>[sectors 01.xlsx]tkrBbg!R2C6</stp>
        <tr r="F2" s="5"/>
      </tp>
      <tp t="s">
        <v>DBOERS 1 1/4 06/16/47</v>
        <stp/>
        <stp>##V3_BDPV12</stp>
        <stp>BJ924355 Corp</stp>
        <stp>security_name</stp>
        <stp>[sectors 01.xlsx]all names!R25C7</stp>
        <tr r="G25" s="16"/>
      </tp>
      <tp t="s">
        <v>US92857WBQ24</v>
        <stp/>
        <stp>##V3_BDPV12</stp>
        <stp>AX916964 Corp</stp>
        <stp>ID_ISIN</stp>
        <stp>[sectors 01.xlsx]tkrBbg!R2C6</stp>
        <tr r="F2" s="5"/>
      </tp>
      <tp t="s">
        <v>DE000A1ZN206</v>
        <stp/>
        <stp>##V3_BDPV12</stp>
        <stp>EK523297 Corp</stp>
        <stp>ID_ISIN</stp>
        <stp>[sectors 01.xlsx]tkrBbg!R2C6</stp>
        <tr r="F2" s="5"/>
      </tp>
      <tp t="s">
        <v>XS1152338072</v>
        <stp/>
        <stp>##V3_BDPV12</stp>
        <stp>EK634166 Corp</stp>
        <stp>ID_ISIN</stp>
        <stp>[sectors 01.xlsx]tkrBbg!R2C6</stp>
        <tr r="F2" s="5"/>
      </tp>
      <tp t="s">
        <v>XS1216019585</v>
        <stp/>
        <stp>##V3_BDPV12</stp>
        <stp>EK824997 Corp</stp>
        <stp>ID_ISIN</stp>
        <stp>[sectors 01.xlsx]tkrBbg!R2C6</stp>
        <tr r="F2" s="5"/>
      </tp>
      <tp t="s">
        <v>XS1207058733</v>
        <stp/>
        <stp>##V3_BDPV12</stp>
        <stp>EK814844 Corp</stp>
        <stp>ID_ISIN</stp>
        <stp>[sectors 01.xlsx]tkrBbg!R2C6</stp>
        <tr r="F2" s="5"/>
      </tp>
      <tp t="s">
        <v>SOFTBK 6 PERP</v>
        <stp/>
        <stp>##V3_BDPV12</stp>
        <stp>AO262498 Corp</stp>
        <stp>security_name</stp>
        <stp>[sectors 01.xlsx]all names!R57C6</stp>
        <tr r="F57" s="16"/>
      </tp>
      <tp t="s">
        <v>XS2035564629</v>
        <stp/>
        <stp>##V3_BDPV12</stp>
        <stp>AZ851450 Corp</stp>
        <stp>ID_ISIN</stp>
        <stp>[sectors 01.xlsx]tkrBbg!R2C6</stp>
        <tr r="F2" s="5"/>
      </tp>
      <tp t="s">
        <v>XS1141810991</v>
        <stp/>
        <stp>##V3_BDPV12</stp>
        <stp>EK605885 Corp</stp>
        <stp>ID_ISIN</stp>
        <stp>[sectors 01.xlsx]tkrBbg!R2C6</stp>
        <tr r="F2" s="5"/>
      </tp>
      <tp t="s">
        <v>XS1819537132</v>
        <stp/>
        <stp>##V3_BDPV12</stp>
        <stp>AS322477 Corp</stp>
        <stp>ID_ISIN</stp>
        <stp>[sectors 01.xlsx]tkrBbg!R2C6</stp>
        <tr r="F2" s="5"/>
      </tp>
      <tp t="s">
        <v>FR0012650281</v>
        <stp/>
        <stp>##V3_BDPV12</stp>
        <stp>EK808355 Corp</stp>
        <stp>ID_ISIN</stp>
        <stp>[sectors 01.xlsx]tkrBbg!R2C6</stp>
        <tr r="F2" s="5"/>
      </tp>
      <tp t="s">
        <v>XS1795406575</v>
        <stp/>
        <stp>##V3_BDPV12</stp>
        <stp>AR738776 Corp</stp>
        <stp>ID_ISIN</stp>
        <stp>[sectors 01.xlsx]tkrBbg!R2C6</stp>
        <tr r="F2" s="5"/>
      </tp>
      <tp t="s">
        <v>LXSGR 4 1/2 12/06/76</v>
        <stp/>
        <stp>##V3_BDPV12</stp>
        <stp>AL243419 Corp</stp>
        <stp>security_name</stp>
        <stp>[sectors 01.xlsx]all names!R44C7</stp>
        <tr r="G44" s="16"/>
      </tp>
      <tp t="s">
        <v>LXSGR 4 1/2 12/06/76</v>
        <stp/>
        <stp>##V3_BDPV12</stp>
        <stp>AL243419 Corp</stp>
        <stp>security_name</stp>
        <stp>[sectors 01.xlsx]all names!R44C6</stp>
        <tr r="F44" s="16"/>
      </tp>
      <tp t="s">
        <v>XS1323897725</v>
        <stp/>
        <stp>##V3_BDPV12</stp>
        <stp>QJ937566 Corp</stp>
        <stp>ID_ISIN</stp>
        <stp>[sectors 01.xlsx]tkrBbg!R2C6</stp>
        <tr r="F2" s="5"/>
      </tp>
      <tp t="s">
        <v>XS1491364953</v>
        <stp/>
        <stp>##V3_BDPV12</stp>
        <stp>QZ509895 Corp</stp>
        <stp>ID_ISIN</stp>
        <stp>[sectors 01.xlsx]tkrBbg!R2C6</stp>
        <tr r="F2" s="5"/>
      </tp>
      <tp t="s">
        <v>Chemicals</v>
        <stp/>
        <stp>##V3_BDPV12</stp>
        <stp>XS1323897725 Corp</stp>
        <stp>INDUSTRY_GROUP</stp>
        <stp>[sectors 01.xlsx]main!R6C8</stp>
        <tr r="H6" s="1"/>
      </tp>
      <tp t="s">
        <v>24/06/2027</v>
        <stp/>
        <stp>##V3_BDPV12</stp>
        <stp>ZR655675 Corp</stp>
        <stp>nxt_call_dt</stp>
        <stp>[sectors 01.xlsx]curves eur!R38C9</stp>
        <tr r="I38" s="21"/>
      </tp>
      <tp>
        <v>434.6661376953125</v>
        <stp/>
        <stp>##V3_BDPV12</stp>
        <stp>EK337178 Corp</stp>
        <stp>blp_i_sprd_mid</stp>
        <stp>[sectors 01.xlsx]all names!R7C12</stp>
        <tr r="L7" s="16"/>
      </tp>
      <tp t="s">
        <v>ACFP 4 3/8 PERP</v>
        <stp/>
        <stp>##V3_BDPV12</stp>
        <stp>FR0013399177 Corp</stp>
        <stp>security_name</stp>
        <stp>[sectors 01.xlsx]sectors (table)!R7C5</stp>
        <tr r="E7" s="24"/>
      </tp>
      <tp t="s">
        <v>XS1888180640</v>
        <stp/>
        <stp>##V3_BDPV12</stp>
        <stp>AU654357 Corp</stp>
        <stp>ID_ISIN</stp>
        <stp>[sectors 01.xlsx]tkrBbg!R2C6</stp>
        <tr r="F2" s="5"/>
      </tp>
      <tp t="s">
        <v>NTGYSM 3 3/8 PERP</v>
        <stp/>
        <stp>##V3_BDPV12</stp>
        <stp>EK872764 Corp</stp>
        <stp>security_name</stp>
        <stp>[sectors 01.xlsx]all names!R47C7</stp>
        <tr r="G47" s="16"/>
      </tp>
      <tp t="s">
        <v>XS1634523754</v>
        <stp/>
        <stp>##V3_BDPV12</stp>
        <stp>AN964724 Corp</stp>
        <stp>ID_ISIN</stp>
        <stp>[sectors 01.xlsx]tkrBbg!R2C6</stp>
        <tr r="F2" s="5"/>
      </tp>
      <tp t="s">
        <v>DBOERS 1 1/4 06/16/47</v>
        <stp/>
        <stp>##V3_BDPV12</stp>
        <stp>BJ924355 Corp</stp>
        <stp>security_name</stp>
        <stp>[sectors 01.xlsx]sectors (table)!R16C6</stp>
        <tr r="F16" s="24"/>
      </tp>
      <tp t="s">
        <v>XS1206540806</v>
        <stp/>
        <stp>##V3_BDPV12</stp>
        <stp>EK811633 Corp</stp>
        <stp>ID_ISIN</stp>
        <stp>[sectors 01.xlsx]tkrBbg!R2C6</stp>
        <tr r="F2" s="5"/>
      </tp>
      <tp t="s">
        <v>FR0013252061</v>
        <stp/>
        <stp>##V3_BDPV12</stp>
        <stp>AN206662 Corp</stp>
        <stp>ID_ISIN</stp>
        <stp>[sectors 01.xlsx]tkrBbg!R2C6</stp>
        <tr r="F2" s="5"/>
      </tp>
      <tp t="s">
        <v>SEVFP 2 1/2 PERP</v>
        <stp/>
        <stp>##V3_BDPV12</stp>
        <stp>EK821917 Corp</stp>
        <stp>security_name</stp>
        <stp>[sectors 01.xlsx]sectors (table)!R24C5</stp>
        <tr r="E24" s="24"/>
      </tp>
      <tp t="s">
        <v>FR0013398229</v>
        <stp/>
        <stp>##V3_BDPV12</stp>
        <stp>AW770805 Corp</stp>
        <stp>ID_ISIN</stp>
        <stp>[sectors 01.xlsx]tkrBbg!R2C6</stp>
        <tr r="F2" s="5"/>
      </tp>
      <tp t="s">
        <v>FR0011700293</v>
        <stp/>
        <stp>##V3_BDPV12</stp>
        <stp>EK024610 Corp</stp>
        <stp>ID_ISIN</stp>
        <stp>[sectors 01.xlsx]tkrBbg!R2C6</stp>
        <tr r="F2" s="5"/>
      </tp>
      <tp t="s">
        <v>FR0012278539</v>
        <stp/>
        <stp>##V3_BDPV12</stp>
        <stp>EK545606 Corp</stp>
        <stp>ID_ISIN</stp>
        <stp>[sectors 01.xlsx]tkrBbg!R2C6</stp>
        <tr r="F2" s="5"/>
      </tp>
      <tp t="s">
        <v>FR0011401728</v>
        <stp/>
        <stp>##V3_BDPV12</stp>
        <stp>EJ516173 Corp</stp>
        <stp>ID_ISIN</stp>
        <stp>[sectors 01.xlsx]tkrBbg!R2C6</stp>
        <tr r="F2" s="5"/>
      </tp>
      <tp t="s">
        <v>FR0011401751</v>
        <stp/>
        <stp>##V3_BDPV12</stp>
        <stp>EJ516233 Corp</stp>
        <stp>ID_ISIN</stp>
        <stp>[sectors 01.xlsx]tkrBbg!R2C6</stp>
        <tr r="F2" s="5"/>
      </tp>
      <tp t="s">
        <v>ENGIFP 1 3/8 PERP</v>
        <stp/>
        <stp>##V3_BDPV12</stp>
        <stp>AQ711148 Corp</stp>
        <stp>security_name</stp>
        <stp>[sectors 01.xlsx]sectors (table)!R38C5</stp>
        <tr r="E38" s="24"/>
      </tp>
      <tp t="s">
        <v>BALDER 3 03/07/78</v>
        <stp/>
        <stp>##V3_BDPV12</stp>
        <stp>AO971106 Corp</stp>
        <stp>security_name</stp>
        <stp>[sectors 01.xlsx]all names!R15C7</stp>
        <tr r="G15" s="16"/>
      </tp>
      <tp t="s">
        <v>BALDER 3 03/07/78</v>
        <stp/>
        <stp>##V3_BDPV12</stp>
        <stp>AO971106 Corp</stp>
        <stp>security_name</stp>
        <stp>[sectors 01.xlsx]all names!R15C6</stp>
        <tr r="F15" s="16"/>
      </tp>
      <tp t="s">
        <v>VATFAL 3 03/19/77</v>
        <stp/>
        <stp>##V3_BDPV12</stp>
        <stp>EK785024 Corp</stp>
        <stp>security_name</stp>
        <stp>[sectors 01.xlsx]all names!R70C7</stp>
        <tr r="G70" s="16"/>
      </tp>
      <tp t="s">
        <v>TELIAS 3 04/04/78</v>
        <stp/>
        <stp>##V3_BDPV12</stp>
        <stp>AM938782 Corp</stp>
        <stp>security_name</stp>
        <stp>[sectors 01.xlsx]sectors (table)!R20C5</stp>
        <tr r="E20" s="24"/>
      </tp>
      <tp t="s">
        <v>USQ12441AB91</v>
        <stp/>
        <stp>##V3_BDPV12</stp>
        <stp>QJ201812 Corp</stp>
        <stp>ID_ISIN</stp>
        <stp>[sectors 01.xlsx]tkrBbg!R2C6</stp>
        <tr r="F2" s="5"/>
      </tp>
      <tp t="s">
        <v>DBHNGR 0.95 PERP</v>
        <stp/>
        <stp>##V3_BDPV12</stp>
        <stp>ZQ099270 Corp</stp>
        <stp>security_name</stp>
        <stp>[sectors 01.xlsx]sectors (table)!R28C5</stp>
        <tr r="E28" s="24"/>
      </tp>
      <tp>
        <v>253.26906408731645</v>
        <stp/>
        <stp>##V3_BDPV12</stp>
        <stp>QJ191077 Corp</stp>
        <stp>Z_SPRD_MID</stp>
        <stp>[sectors 01.xlsx]all names!R18C12</stp>
        <tr r="L18" s="16"/>
      </tp>
      <tp t="s">
        <v>05/06/2027</v>
        <stp/>
        <stp>##V3_BDPV12</stp>
        <stp>ZR363807 Corp</stp>
        <stp>nxt_call_dt</stp>
        <stp>[sectors 01.xlsx]curves!R31C10</stp>
        <tr r="J31" s="20"/>
      </tp>
      <tp t="s">
        <v>01/01/2028</v>
        <stp/>
        <stp>##V3_BDPV12</stp>
        <stp>ZR796862 Corp</stp>
        <stp>nxt_call_dt</stp>
        <stp>[sectors 01.xlsx]curves!R28C10</stp>
        <tr r="J28" s="20"/>
      </tp>
      <tp>
        <v>198.90731811523438</v>
        <stp/>
        <stp>##V3_BDPV12</stp>
        <stp>EK545606 Corp</stp>
        <stp>blp_i_sprd_mid</stp>
        <stp>[sectors 01.xlsx]all names!R9C12</stp>
        <tr r="L9" s="16"/>
      </tp>
      <tp t="s">
        <v>27/04/2024</v>
        <stp/>
        <stp>##V3_BDPV12</stp>
        <stp>ZS235422 Corp</stp>
        <stp>nxt_call_dt</stp>
        <stp>[sectors 01.xlsx]curves eur!R19C8</stp>
        <tr r="H19" s="21"/>
      </tp>
    </main>
    <main first="bloomberg.rtd">
      <tp t="s">
        <v>REPSM 3 7/8 PERP</v>
        <stp/>
        <stp>##V3_BDPV12</stp>
        <stp>EK803079 Corp</stp>
        <stp>security_name</stp>
        <stp>[sectors 01.xlsx]all names!R51C6</stp>
        <tr r="F51" s="16"/>
      </tp>
      <tp t="s">
        <v>BE0002597756</v>
        <stp/>
        <stp>##V3_BDPV12</stp>
        <stp>AU216832 Corp</stp>
        <stp>ID_ISIN</stp>
        <stp>[sectors 01.xlsx]tkrBbg!R2C6</stp>
        <tr r="F2" s="5"/>
      </tp>
      <tp t="s">
        <v>SOLBBB 5.118 PERP</v>
        <stp/>
        <stp>##V3_BDPV12</stp>
        <stp>QJ937853 Corp</stp>
        <stp>security_name</stp>
        <stp>[sectors 01.xlsx]all names!R58C6</stp>
        <tr r="F58" s="16"/>
      </tp>
      <tp t="s">
        <v>XS1224710399</v>
        <stp/>
        <stp>##V3_BDPV12</stp>
        <stp>EK872764 Corp</stp>
        <stp>ID_ISIN</stp>
        <stp>[sectors 01.xlsx]tkrBbg!R2C6</stp>
        <tr r="F2" s="5"/>
      </tp>
      <tp t="s">
        <v>XS2017788592</v>
        <stp/>
        <stp>##V3_BDPV12</stp>
        <stp>AZ207973 Corp</stp>
        <stp>ID_ISIN</stp>
        <stp>[sectors 01.xlsx]tkrBbg!R2C6</stp>
        <tr r="F2" s="5"/>
      </tp>
      <tp t="s">
        <v>XS1191320297</v>
        <stp/>
        <stp>##V3_BDPV12</stp>
        <stp>EK753416 Corp</stp>
        <stp>ID_ISIN</stp>
        <stp>[sectors 01.xlsx]tkrBbg!R2C6</stp>
        <tr r="F2" s="5"/>
      </tp>
      <tp t="s">
        <v>FR0011993500</v>
        <stp/>
        <stp>##V3_BDPV12</stp>
        <stp>EK323431 Corp</stp>
        <stp>ID_ISIN</stp>
        <stp>[sectors 01.xlsx]tkrBbg!R2C6</stp>
        <tr r="F2" s="5"/>
      </tp>
      <tp t="s">
        <v>XS1713466495</v>
        <stp/>
        <stp>##V3_BDPV12</stp>
        <stp>AX960245 Corp</stp>
        <stp>ID_ISIN</stp>
        <stp>[sectors 01.xlsx]tkrBbg!R2C6</stp>
        <tr r="F2" s="5"/>
      </tp>
      <tp t="s">
        <v>XS2119468572</v>
        <stp/>
        <stp>##V3_BDPV12</stp>
        <stp>BG013162 Corp</stp>
        <stp>ID_ISIN</stp>
        <stp>[sectors 01.xlsx]tkrBbg!R2C6</stp>
        <tr r="F2" s="5"/>
      </tp>
      <tp t="s">
        <v>CNALN 3 04/10/76</v>
        <stp/>
        <stp>##V3_BDPV12</stp>
        <stp>EK825033 Corp</stp>
        <stp>security_name</stp>
        <stp>[sectors 01.xlsx]all names!R21C6</stp>
        <tr r="F21" s="16"/>
      </tp>
      <tp t="s">
        <v>XS1642686676</v>
        <stp/>
        <stp>##V3_BDPV12</stp>
        <stp>AO262515 Corp</stp>
        <stp>ID_ISIN</stp>
        <stp>[sectors 01.xlsx]tkrBbg!R2C6</stp>
        <tr r="F2" s="5"/>
      </tp>
      <tp t="s">
        <v>XS1224953882</v>
        <stp/>
        <stp>##V3_BDPV12</stp>
        <stp>EK856946 Corp</stp>
        <stp>ID_ISIN</stp>
        <stp>[sectors 01.xlsx]tkrBbg!R2C6</stp>
        <tr r="F2" s="5"/>
      </tp>
      <tp t="s">
        <v>BPLN 3 1/4 PERP</v>
        <stp/>
        <stp>##V3_BDPV12</stp>
        <stp>BK122273 Corp</stp>
        <stp>security_name</stp>
        <stp>[sectors 01.xlsx]sectors (table)!R21C5</stp>
        <tr r="E21" s="24"/>
      </tp>
      <tp t="s">
        <v>USF2893TAM83</v>
        <stp/>
        <stp>##V3_BDPV12</stp>
        <stp>EK027221 Corp</stp>
        <stp>ID_ISIN</stp>
        <stp>[sectors 01.xlsx]tkrBbg!R2C6</stp>
        <tr r="F2" s="5"/>
      </tp>
      <tp t="s">
        <v>XS1115498260</v>
        <stp/>
        <stp>##V3_BDPV12</stp>
        <stp>EK508523 Corp</stp>
        <stp>ID_ISIN</stp>
        <stp>[sectors 01.xlsx]tkrBbg!R2C6</stp>
        <tr r="F2" s="5"/>
      </tp>
      <tp t="s">
        <v>XS1150695192</v>
        <stp/>
        <stp>##V3_BDPV12</stp>
        <stp>EK628291 Corp</stp>
        <stp>ID_ISIN</stp>
        <stp>[sectors 01.xlsx]tkrBbg!R2C6</stp>
        <tr r="F2" s="5"/>
      </tp>
      <tp t="s">
        <v>XS1757377400</v>
        <stp/>
        <stp>##V3_BDPV12</stp>
        <stp>AR008123 Corp</stp>
        <stp>ID_ISIN</stp>
        <stp>[sectors 01.xlsx]tkrBbg!R2C6</stp>
        <tr r="F2" s="5"/>
      </tp>
      <tp t="s">
        <v>BHP 6 3/4 10/19/75</v>
        <stp/>
        <stp>##V3_BDPV12</stp>
        <stp>QJ201812 Corp</stp>
        <stp>security_name</stp>
        <stp>[sectors 01.xlsx]all names!R18C7</stp>
        <tr r="G18" s="16"/>
      </tp>
      <tp t="s">
        <v>TELEFO 3 PERP</v>
        <stp/>
        <stp>##V3_BDPV12</stp>
        <stp>AR738776 Corp</stp>
        <stp>security_name</stp>
        <stp>[sectors 01.xlsx]sectors (table)!R35C5</stp>
        <tr r="E35" s="24"/>
      </tp>
      <tp t="s">
        <v>XS1254119750</v>
        <stp/>
        <stp>##V3_BDPV12</stp>
        <stp>UV323151 Corp</stp>
        <stp>ID_ISIN</stp>
        <stp>[sectors 01.xlsx]tkrBbg!R2C6</stp>
        <tr r="F2" s="5"/>
      </tp>
      <tp t="s">
        <v>XS1501167164</v>
        <stp/>
        <stp>##V3_BDPV12</stp>
        <stp>QZ730280 Corp</stp>
        <stp>ID_ISIN</stp>
        <stp>[sectors 01.xlsx]tkrBbg!R2C6</stp>
        <tr r="F2" s="5"/>
      </tp>
      <tp t="s">
        <v>DBHNGR 1.6 PERP</v>
        <stp/>
        <stp>##V3_BDPV12</stp>
        <stp>ZQ100348 Corp</stp>
        <stp>security_name</stp>
        <stp>[sectors 01.xlsx]sectors (table)!R28C6</stp>
        <tr r="F28" s="24"/>
      </tp>
      <tp t="s">
        <v>Pharmaceuticals</v>
        <stp/>
        <stp>##V3_BDPV12</stp>
        <stp>XS1152343668 Corp</stp>
        <stp>INDUSTRY_GROUP</stp>
        <stp>[sectors 01.xlsx]main!R7C8</stp>
        <tr r="H7" s="1"/>
      </tp>
      <tp>
        <v>649.3817138671875</v>
        <stp/>
        <stp>##V3_BDPV12</stp>
        <stp>ZP426727 Corp</stp>
        <stp>blp_i_sprd_mid</stp>
        <stp>[sectors 01.xlsx]all names!R8C13</stp>
        <tr r="M8" s="16"/>
      </tp>
      <tp>
        <v>299.50140380859375</v>
        <stp/>
        <stp>##V3_BDPV12</stp>
        <stp>ZP482524 Corp</stp>
        <stp>blp_i_sprd_mid</stp>
        <stp>[sectors 01.xlsx]all names!R9C13</stp>
        <tr r="M9" s="16"/>
      </tp>
      <tp t="s">
        <v>XS1799938995</v>
        <stp/>
        <stp>##V3_BDPV12</stp>
        <stp>AT214421 Corp</stp>
        <stp>ID_ISIN</stp>
        <stp>[sectors 01.xlsx]tkrBbg!R2C6</stp>
        <tr r="F2" s="5"/>
      </tp>
      <tp t="s">
        <v>XS1888180996</v>
        <stp/>
        <stp>##V3_BDPV12</stp>
        <stp>AU654475 Corp</stp>
        <stp>ID_ISIN</stp>
        <stp>[sectors 01.xlsx]tkrBbg!R2C6</stp>
        <tr r="F2" s="5"/>
      </tp>
      <tp t="s">
        <v>FR0011606169</v>
        <stp/>
        <stp>##V3_BDPV12</stp>
        <stp>EJ891119 Corp</stp>
        <stp>ID_ISIN</stp>
        <stp>[sectors 01.xlsx]tkrBbg!R2C6</stp>
        <tr r="F2" s="5"/>
      </tp>
      <tp t="s">
        <v>NTGYSM 3 3/8 PERP</v>
        <stp/>
        <stp>##V3_BDPV12</stp>
        <stp>EK872764 Corp</stp>
        <stp>security_name</stp>
        <stp>[sectors 01.xlsx]sectors (table)!R10C6</stp>
        <tr r="F10" s="24"/>
      </tp>
      <tp t="s">
        <v>FR0013330529</v>
        <stp/>
        <stp>##V3_BDPV12</stp>
        <stp>AS146424 Corp</stp>
        <stp>ID_ISIN</stp>
        <stp>[sectors 01.xlsx]tkrBbg!R2C6</stp>
        <tr r="F2" s="5"/>
      </tp>
      <tp t="s">
        <v>XS1713462403</v>
        <stp/>
        <stp>##V3_BDPV12</stp>
        <stp>AR776117 Corp</stp>
        <stp>ID_ISIN</stp>
        <stp>[sectors 01.xlsx]tkrBbg!R2C6</stp>
        <tr r="F2" s="5"/>
      </tp>
      <tp t="s">
        <v>XS1720192696</v>
        <stp/>
        <stp>##V3_BDPV12</stp>
        <stp>AQ077157 Corp</stp>
        <stp>ID_ISIN</stp>
        <stp>[sectors 01.xlsx]tkrBbg!R2C6</stp>
        <tr r="F2" s="5"/>
      </tp>
      <tp t="s">
        <v>XS1933828433</v>
        <stp/>
        <stp>##V3_BDPV12</stp>
        <stp>AX520482 Corp</stp>
        <stp>ID_ISIN</stp>
        <stp>[sectors 01.xlsx]tkrBbg!R2C6</stp>
        <tr r="F2" s="5"/>
      </tp>
      <tp t="s">
        <v>FR0011697010</v>
        <stp/>
        <stp>##V3_BDPV12</stp>
        <stp>EK024532 Corp</stp>
        <stp>ID_ISIN</stp>
        <stp>[sectors 01.xlsx]tkrBbg!R2C6</stp>
        <tr r="F2" s="5"/>
      </tp>
      <tp t="s">
        <v>DE000A14J611</v>
        <stp/>
        <stp>##V3_BDPV12</stp>
        <stp>EK834863 Corp</stp>
        <stp>ID_ISIN</stp>
        <stp>[sectors 01.xlsx]tkrBbg!R2C6</stp>
        <tr r="F2" s="5"/>
      </tp>
      <tp t="s">
        <v>XS0903532090</v>
        <stp/>
        <stp>##V3_BDPV12</stp>
        <stp>EJ575377 Corp</stp>
        <stp>ID_ISIN</stp>
        <stp>[sectors 01.xlsx]tkrBbg!R2C6</stp>
        <tr r="F2" s="5"/>
      </tp>
      <tp t="s">
        <v>COFP 3.992 PERP</v>
        <stp/>
        <stp>##V3_BDPV12</stp>
        <stp>EJ891119 Corp</stp>
        <stp>security_name</stp>
        <stp>[sectors 01.xlsx]all names!R22C6</stp>
        <tr r="F22" s="16"/>
      </tp>
      <tp t="s">
        <v>COFP 3.992 PERP</v>
        <stp/>
        <stp>##V3_BDPV12</stp>
        <stp>EJ891119 Corp</stp>
        <stp>security_name</stp>
        <stp>[sectors 01.xlsx]all names!R22C7</stp>
        <tr r="G22" s="16"/>
      </tp>
      <tp>
        <v>272.41251703301845</v>
        <stp/>
        <stp>##V3_BDPV12</stp>
        <stp>EK785024 Corp</stp>
        <stp>Z_SPRD_MID</stp>
        <stp>[sectors 01.xlsx]all names!R70C13</stp>
        <tr r="M70" s="16"/>
      </tp>
      <tp t="s">
        <v>BPLN 3 5/8 PERP</v>
        <stp/>
        <stp>##V3_BDPV12</stp>
        <stp>BK123260 Corp</stp>
        <stp>security_name</stp>
        <stp>[sectors 01.xlsx]sectors (table)!R21C6</stp>
        <tr r="F21" s="24"/>
      </tp>
      <tp t="s">
        <v>GYCGR 3 3/4 PERP</v>
        <stp/>
        <stp>##V3_BDPV12</stp>
        <stp>EK753416 Corp</stp>
        <stp>security_name</stp>
        <stp>[sectors 01.xlsx]all names!R36C6</stp>
        <tr r="F36" s="16"/>
      </tp>
      <tp t="s">
        <v>ORSTED 6 1/4 06/26/13</v>
        <stp/>
        <stp>##V3_BDPV12</stp>
        <stp>EJ723329 Corp</stp>
        <stp>security_name</stp>
        <stp>[sectors 01.xlsx]all names!R50C6</stp>
        <tr r="F50" s="16"/>
      </tp>
      <tp t="s">
        <v>FR0013399177</v>
        <stp/>
        <stp>##V3_BDPV12</stp>
        <stp>AW798439 Corp</stp>
        <stp>ID_ISIN</stp>
        <stp>[sectors 01.xlsx]tkrBbg!R2C6</stp>
        <tr r="F2" s="5"/>
      </tp>
      <tp t="s">
        <v>BAYNGR 3 3/4 07/01/74</v>
        <stp/>
        <stp>##V3_BDPV12</stp>
        <stp>EK352403 Corp</stp>
        <stp>security_name</stp>
        <stp>[sectors 01.xlsx]all names!R16C6</stp>
        <tr r="F16" s="16"/>
      </tp>
      <tp t="s">
        <v>XS1582433428</v>
        <stp/>
        <stp>##V3_BDPV12</stp>
        <stp>AM679347 Corp</stp>
        <stp>ID_ISIN</stp>
        <stp>[sectors 01.xlsx]tkrBbg!R2C6</stp>
        <tr r="F2" s="5"/>
      </tp>
      <tp t="s">
        <v>ALLRNV 0 3/8 06/10/30</v>
        <stp/>
        <stp>##V3_BDPV12</stp>
        <stp>BJ838285 Corp</stp>
        <stp>security_name</stp>
        <stp>[sectors 01.xlsx]all names!R11C7</stp>
        <tr r="G11" s="16"/>
      </tp>
      <tp>
        <v>422.19870311508492</v>
        <stp/>
        <stp>##V3_BDPV12</stp>
        <stp>QJ787834 Corp</stp>
        <stp>Z_SPRD_MID</stp>
        <stp>[sectors 01.xlsx]all names!R70C12</stp>
        <tr r="L70" s="16"/>
      </tp>
      <tp t="s">
        <v>XS1498442521</v>
        <stp/>
        <stp>##V3_BDPV12</stp>
        <stp>QZ677477 Corp</stp>
        <stp>ID_ISIN</stp>
        <stp>[sectors 01.xlsx]tkrBbg!R2C6</stp>
        <tr r="F2" s="5"/>
      </tp>
      <tp t="s">
        <v>XS2056371334</v>
        <stp/>
        <stp>##V3_BDPV12</stp>
        <stp>ZR655675 Corp</stp>
        <stp>ID_ISIN</stp>
        <stp>[sectors 01.xlsx]tkrBbg!R2C6</stp>
        <tr r="F2" s="5"/>
      </tp>
      <tp t="s">
        <v>XS2010044977</v>
        <stp/>
        <stp>##V3_BDPV12</stp>
        <stp>ZR363806 Corp</stp>
        <stp>ID_ISIN</stp>
        <stp>[sectors 01.xlsx]tkrBbg!R2C6</stp>
        <tr r="F2" s="5"/>
      </tp>
      <tp t="s">
        <v>FR0013445335</v>
        <stp/>
        <stp>##V3_BDPV12</stp>
        <stp>ZR441424 Corp</stp>
        <stp>ID_ISIN</stp>
        <stp>[sectors 01.xlsx]tkrBbg!R2C6</stp>
        <tr r="F2" s="5"/>
      </tp>
      <tp t="s">
        <v>FR0013447877</v>
        <stp/>
        <stp>##V3_BDPV12</stp>
        <stp>ZR570567 Corp</stp>
        <stp>ID_ISIN</stp>
        <stp>[sectors 01.xlsx]tkrBbg!R2C6</stp>
        <tr r="F2" s="5"/>
      </tp>
      <tp t="s">
        <v>NGGLN 2 1/8 09/05/82</v>
        <stp/>
        <stp>##V3_BDPV12</stp>
        <stp>ZR363807 Corp</stp>
        <stp>security_name</stp>
        <stp>[sectors 01.xlsx]sectors (table)!R22C6</stp>
        <tr r="F22" s="24"/>
      </tp>
      <tp t="s">
        <v>Chemicals</v>
        <stp/>
        <stp>##V3_BDPV12</stp>
        <stp>XS1323897725 Corp</stp>
        <stp>INDUSTRY_GROUP</stp>
        <stp>[sectors 01.xlsx]main!R5C8</stp>
        <tr r="H5" s="1"/>
      </tp>
      <tp t="s">
        <v>01/01/2025</v>
        <stp/>
        <stp>##V3_BDPV12</stp>
        <stp>ZR796682 Corp</stp>
        <stp>nxt_call_dt</stp>
        <stp>[sectors 01.xlsx]curves eur!R28C8</stp>
        <tr r="H28" s="21"/>
      </tp>
      <tp t="s">
        <v>01/01/2028</v>
        <stp/>
        <stp>##V3_BDPV12</stp>
        <stp>ZR796862 Corp</stp>
        <stp>nxt_call_dt</stp>
        <stp>[sectors 01.xlsx]curves eur!R28C9</stp>
        <tr r="I28" s="21"/>
      </tp>
      <tp t="s">
        <v>GYCGR 2 1/2 PERP</v>
        <stp/>
        <stp>##V3_BDPV12</stp>
        <stp>XS1811181566 Corp</stp>
        <stp>security_name</stp>
        <stp>[sectors 01.xlsx]sectors (table)!R6C6</stp>
        <tr r="F6" s="24"/>
      </tp>
      <tp t="s">
        <v>XS1196713298</v>
        <stp/>
        <stp>##V3_BDPV12</stp>
        <stp>EK770296 Corp</stp>
        <stp>ID_ISIN</stp>
        <stp>[sectors 01.xlsx]tkrBbg!R2C6</stp>
        <tr r="F2" s="5"/>
      </tp>
      <tp t="s">
        <v>XS1974787480</v>
        <stp/>
        <stp>##V3_BDPV12</stp>
        <stp>AX895488 Corp</stp>
        <stp>ID_ISIN</stp>
        <stp>[sectors 01.xlsx]tkrBbg!R2C6</stp>
        <tr r="F2" s="5"/>
      </tp>
      <tp t="s">
        <v>VLVY 4.85 03/10/78</v>
        <stp/>
        <stp>##V3_BDPV12</stp>
        <stp>EK628291 Corp</stp>
        <stp>security_name</stp>
        <stp>[sectors 01.xlsx]all names!R71C7</stp>
        <tr r="G71" s="16"/>
      </tp>
      <tp t="s">
        <v>VLVY 4.85 03/10/78</v>
        <stp/>
        <stp>##V3_BDPV12</stp>
        <stp>EK628291 Corp</stp>
        <stp>security_name</stp>
        <stp>[sectors 01.xlsx]all names!R71C6</stp>
        <tr r="F71" s="16"/>
      </tp>
      <tp t="s">
        <v>XS0968913342</v>
        <stp/>
        <stp>##V3_BDPV12</stp>
        <stp>EJ811600 Corp</stp>
        <stp>ID_ISIN</stp>
        <stp>[sectors 01.xlsx]tkrBbg!R2C6</stp>
        <tr r="F2" s="5"/>
      </tp>
      <tp t="s">
        <v>XS1048428442</v>
        <stp/>
        <stp>##V3_BDPV12</stp>
        <stp>EK131372 Corp</stp>
        <stp>ID_ISIN</stp>
        <stp>[sectors 01.xlsx]tkrBbg!R2C6</stp>
        <tr r="F2" s="5"/>
      </tp>
      <tp t="s">
        <v>XS1028599287</v>
        <stp/>
        <stp>##V3_BDPV12</stp>
        <stp>EK041235 Corp</stp>
        <stp>ID_ISIN</stp>
        <stp>[sectors 01.xlsx]tkrBbg!R2C6</stp>
        <tr r="F2" s="5"/>
      </tp>
      <tp t="s">
        <v>BAYNGR 3 3/4 07/01/74</v>
        <stp/>
        <stp>##V3_BDPV12</stp>
        <stp>EK352403 Corp</stp>
        <stp>security_name</stp>
        <stp>[sectors 01.xlsx]sectors (table)!R14C5</stp>
        <tr r="E14" s="24"/>
      </tp>
      <tp t="s">
        <v>XS1788973573</v>
        <stp/>
        <stp>##V3_BDPV12</stp>
        <stp>AR936992 Corp</stp>
        <stp>ID_ISIN</stp>
        <stp>[sectors 01.xlsx]tkrBbg!R2C6</stp>
        <tr r="F2" s="5"/>
      </tp>
      <tp t="s">
        <v>XS1117300837</v>
        <stp/>
        <stp>##V3_BDPV12</stp>
        <stp>EK642935 Corp</stp>
        <stp>ID_ISIN</stp>
        <stp>[sectors 01.xlsx]tkrBbg!R2C6</stp>
        <tr r="F2" s="5"/>
      </tp>
      <tp t="s">
        <v>XS1572349865</v>
        <stp/>
        <stp>##V3_BDPV12</stp>
        <stp>AM717420 Corp</stp>
        <stp>ID_ISIN</stp>
        <stp>[sectors 01.xlsx]tkrBbg!R2C6</stp>
        <tr r="F2" s="5"/>
      </tp>
      <tp t="s">
        <v>FR0011942283</v>
        <stp/>
        <stp>##V3_BDPV12</stp>
        <stp>EK293278 Corp</stp>
        <stp>ID_ISIN</stp>
        <stp>[sectors 01.xlsx]tkrBbg!R2C6</stp>
        <tr r="F2" s="5"/>
      </tp>
      <tp t="s">
        <v>XS1014997073</v>
        <stp/>
        <stp>##V3_BDPV12</stp>
        <stp>EK013990 Corp</stp>
        <stp>ID_ISIN</stp>
        <stp>[sectors 01.xlsx]tkrBbg!R2C6</stp>
        <tr r="F2" s="5"/>
      </tp>
      <tp t="s">
        <v>VOD 3.1 01/03/79</v>
        <stp/>
        <stp>##V3_BDPV12</stp>
        <stp>AU654481 Corp</stp>
        <stp>security_name</stp>
        <stp>[sectors 01.xlsx]sectors (table)!R36C5</stp>
        <tr r="E36" s="24"/>
      </tp>
      <tp t="s">
        <v>XS0222524372</v>
        <stp/>
        <stp>##V3_BDPV12</stp>
        <stp>ED984069 Corp</stp>
        <stp>ID_ISIN</stp>
        <stp>[sectors 01.xlsx]tkrBbg!R2C6</stp>
        <tr r="F2" s="5"/>
      </tp>
      <tp t="s">
        <v>XS0969342384</v>
        <stp/>
        <stp>##V3_BDPV12</stp>
        <stp>EJ814840 Corp</stp>
        <stp>ID_ISIN</stp>
        <stp>[sectors 01.xlsx]tkrBbg!R2C6</stp>
        <tr r="F2" s="5"/>
      </tp>
      <tp t="s">
        <v>XS0969341147</v>
        <stp/>
        <stp>##V3_BDPV12</stp>
        <stp>EJ814830 Corp</stp>
        <stp>ID_ISIN</stp>
        <stp>[sectors 01.xlsx]tkrBbg!R2C6</stp>
        <tr r="F2" s="5"/>
      </tp>
      <tp t="s">
        <v>XS1677911825</v>
        <stp/>
        <stp>##V3_BDPV12</stp>
        <stp>AO971106 Corp</stp>
        <stp>ID_ISIN</stp>
        <stp>[sectors 01.xlsx]tkrBbg!R2C6</stp>
        <tr r="F2" s="5"/>
      </tp>
      <tp t="s">
        <v>XS1216020161</v>
        <stp/>
        <stp>##V3_BDPV12</stp>
        <stp>EK825033 Corp</stp>
        <stp>ID_ISIN</stp>
        <stp>[sectors 01.xlsx]tkrBbg!R2C6</stp>
        <tr r="F2" s="5"/>
      </tp>
      <tp t="s">
        <v>XS1195201931</v>
        <stp/>
        <stp>##V3_BDPV12</stp>
        <stp>EK755354 Corp</stp>
        <stp>ID_ISIN</stp>
        <stp>[sectors 01.xlsx]tkrBbg!R2C6</stp>
        <tr r="F2" s="5"/>
      </tp>
      <tp t="s">
        <v>XS1888179550</v>
        <stp/>
        <stp>##V3_BDPV12</stp>
        <stp>AU692498 Corp</stp>
        <stp>ID_ISIN</stp>
        <stp>[sectors 01.xlsx]tkrBbg!R2C6</stp>
        <tr r="F2" s="5"/>
      </tp>
      <tp t="s">
        <v>XS1752984440</v>
        <stp/>
        <stp>##V3_BDPV12</stp>
        <stp>AQ713600 Corp</stp>
        <stp>ID_ISIN</stp>
        <stp>[sectors 01.xlsx]tkrBbg!R2C6</stp>
        <tr r="F2" s="5"/>
      </tp>
      <tp t="s">
        <v>XS1044811591</v>
        <stp/>
        <stp>##V3_BDPV12</stp>
        <stp>EK117900 Corp</stp>
        <stp>ID_ISIN</stp>
        <stp>[sectors 01.xlsx]tkrBbg!R2C6</stp>
        <tr r="F2" s="5"/>
        <tr r="F2" s="5"/>
      </tp>
      <tp t="s">
        <v>XS1115502988</v>
        <stp/>
        <stp>##V3_BDPV12</stp>
        <stp>EK508571 Corp</stp>
        <stp>ID_ISIN</stp>
        <stp>[sectors 01.xlsx]tkrBbg!R2C6</stp>
        <tr r="F2" s="5"/>
      </tp>
      <tp t="s">
        <v>XS1115490523</v>
        <stp/>
        <stp>##V3_BDPV12</stp>
        <stp>EK508481 Corp</stp>
        <stp>ID_ISIN</stp>
        <stp>[sectors 01.xlsx]tkrBbg!R2C6</stp>
        <tr r="F2" s="5"/>
      </tp>
      <tp t="s">
        <v>XS1152343668</v>
        <stp/>
        <stp>##V3_BDPV12</stp>
        <stp>EK648265 Corp</stp>
        <stp>ID_ISIN</stp>
        <stp>[sectors 01.xlsx]tkrBbg!R2C6</stp>
        <tr r="F2" s="5"/>
      </tp>
      <tp t="s">
        <v>KPN 7 03/28/73</v>
        <stp/>
        <stp>##V3_BDPV12</stp>
        <stp>EJ606316 Corp</stp>
        <stp>security_name</stp>
        <stp>[sectors 01.xlsx]all names!R41C6</stp>
        <tr r="F41" s="16"/>
      </tp>
      <tp t="s">
        <v>XS2011260531</v>
        <stp/>
        <stp>##V3_BDPV12</stp>
        <stp>AZ208021 Corp</stp>
        <stp>ID_ISIN</stp>
        <stp>[sectors 01.xlsx]tkrBbg!R2C6</stp>
        <tr r="F2" s="5"/>
      </tp>
      <tp t="s">
        <v>XS1590787799</v>
        <stp/>
        <stp>##V3_BDPV12</stp>
        <stp>AM938782 Corp</stp>
        <stp>ID_ISIN</stp>
        <stp>[sectors 01.xlsx]tkrBbg!R2C6</stp>
        <tr r="F2" s="5"/>
      </tp>
      <tp t="s">
        <v>XS1405770907</v>
        <stp/>
        <stp>##V3_BDPV12</stp>
        <stp>QZ716550 Corp</stp>
        <stp>ID_ISIN</stp>
        <stp>[sectors 01.xlsx]tkrBbg!R2C6</stp>
        <tr r="F2" s="5"/>
      </tp>
      <tp t="s">
        <v>USQ12441AA19</v>
        <stp/>
        <stp>##V3_BDPV12</stp>
        <stp>QJ201811 Corp</stp>
        <stp>ID_ISIN</stp>
        <stp>[sectors 01.xlsx]tkrBbg!R2C6</stp>
        <tr r="F2" s="5"/>
      </tp>
      <tp t="s">
        <v>SBBBSS 2.624 PERP</v>
        <stp/>
        <stp>##V3_BDPV12</stp>
        <stp>ZP659512 Corp</stp>
        <stp>security_name</stp>
        <stp>[sectors 01.xlsx]sectors (table)!R15C6</stp>
        <tr r="F15" s="24"/>
      </tp>
      <tp t="s">
        <v>XS2110077299</v>
        <stp/>
        <stp>##V3_BDPV12</stp>
        <stp>ZP989429 Corp</stp>
        <stp>ID_ISIN</stp>
        <stp>[sectors 01.xlsx]tkrBbg!R2C6</stp>
        <tr r="F2" s="5"/>
      </tp>
      <tp t="s">
        <v>XS2055106210</v>
        <stp/>
        <stp>##V3_BDPV12</stp>
        <stp>ZR668027 Corp</stp>
        <stp>ID_ISIN</stp>
        <stp>[sectors 01.xlsx]tkrBbg!R2C6</stp>
        <tr r="F2" s="5"/>
      </tp>
      <tp t="s">
        <v>XS1974894138</v>
        <stp/>
        <stp>##V3_BDPV12</stp>
        <stp>ZS235422 Corp</stp>
        <stp>ID_ISIN</stp>
        <stp>[sectors 01.xlsx]tkrBbg!R2C6</stp>
        <tr r="F2" s="5"/>
      </tp>
      <tp t="s">
        <v>XS1490960942</v>
        <stp/>
        <stp>##V3_BDPV12</stp>
        <stp>QZ498658 Corp</stp>
        <stp>ID_ISIN</stp>
        <stp>[sectors 01.xlsx]tkrBbg!R2C6</stp>
        <tr r="F2" s="5"/>
      </tp>
      <tp t="s">
        <v>XS2010045511</v>
        <stp/>
        <stp>##V3_BDPV12</stp>
        <stp>ZR363807 Corp</stp>
        <stp>ID_ISIN</stp>
        <stp>[sectors 01.xlsx]tkrBbg!R2C6</stp>
        <tr r="F2" s="5"/>
      </tp>
      <tp t="s">
        <v>FR0013413887</v>
        <stp/>
        <stp>##V3_BDPV12</stp>
        <stp>ZS023353 Corp</stp>
        <stp>ID_ISIN</stp>
        <stp>[sectors 01.xlsx]tkrBbg!R2C6</stp>
        <tr r="F2" s="5"/>
      </tp>
      <tp t="s">
        <v>NGGLN 1 5/8 12/05/79</v>
        <stp/>
        <stp>##V3_BDPV12</stp>
        <stp>ZR363806 Corp</stp>
        <stp>security_name</stp>
        <stp>[sectors 01.xlsx]sectors (table)!R22C5</stp>
        <tr r="E22" s="24"/>
      </tp>
      <tp t="s">
        <v>24/08/2026</v>
        <stp/>
        <stp>##V3_BDPV12</stp>
        <stp>AS640440 Corp</stp>
        <stp>nxt_call_dt</stp>
        <stp>[sectors 01.xlsx]curves!R23C10</stp>
        <tr r="J23" s="20"/>
      </tp>
      <tp t="s">
        <v>19/12/2026</v>
        <stp/>
        <stp>##V3_BDPV12</stp>
        <stp>ZR570567 Corp</stp>
        <stp>nxt_call_dt</stp>
        <stp>[sectors 01.xlsx]curves!R34C10</stp>
        <tr r="J34" s="20"/>
      </tp>
      <tp t="s">
        <v>03/09/2027</v>
        <stp/>
        <stp>##V3_BDPV12</stp>
        <stp>ZQ782646 Corp</stp>
        <stp>nxt_call_dt</stp>
        <stp>[sectors 01.xlsx]curves!R20C10</stp>
        <tr r="J20" s="20"/>
      </tp>
      <tp t="s">
        <v>30/03/2026</v>
        <stp/>
        <stp>##V3_BDPV12</stp>
        <stp>UV323151 Corp</stp>
        <stp>nxt_call_dt</stp>
        <stp>[sectors 01.xlsx]curves!R37C10</stp>
        <tr r="J37" s="20"/>
      </tp>
      <tp t="s">
        <v>12/02/2025</v>
        <stp/>
        <stp>##V3_BDPV12</stp>
        <stp>ZQ512606 Corp</stp>
        <stp>nxt_call_dt</stp>
        <stp>[sectors 01.xlsx]curves!R12C10</stp>
        <tr r="J12" s="20"/>
      </tp>
      <tp t="s">
        <v>24/07/2023</v>
        <stp/>
        <stp>##V3_BDPV12</stp>
        <stp>AS256491 Corp</stp>
        <stp>nxt_call_dt</stp>
        <stp>[sectors 01.xlsx]curves!R26C10</stp>
        <tr r="J26" s="20"/>
      </tp>
      <tp t="s">
        <v>25/01/2026</v>
        <stp/>
        <stp>##V3_BDPV12</stp>
        <stp>AS146490 Corp</stp>
        <stp>nxt_call_dt</stp>
        <stp>[sectors 01.xlsx]curves!R48C10</stp>
        <tr r="J48" s="20"/>
      </tp>
      <tp t="s">
        <v>17/02/2026</v>
        <stp/>
        <stp>##V3_BDPV12</stp>
        <stp>ZP989429 Corp</stp>
        <stp>nxt_call_dt</stp>
        <stp>[sectors 01.xlsx]curves eur!R18C9</stp>
        <tr r="I18" s="21"/>
      </tp>
      <tp t="s">
        <v>SOLBBB 5.869 PERP</v>
        <stp/>
        <stp>##V3_BDPV12</stp>
        <stp>XS1323897725 Corp</stp>
        <stp>security_name</stp>
        <stp>[sectors 01.xlsx]sectors (table)!R4C6</stp>
        <tr r="F4" s="24"/>
      </tp>
      <tp t="s">
        <v>ULFP 2 7/8 PERP</v>
        <stp/>
        <stp>##V3_BDPV12</stp>
        <stp>AS146490 Corp</stp>
        <stp>security_name</stp>
        <stp>[sectors 01.xlsx]sectors (table)!R39C6</stp>
        <tr r="F39" s="24"/>
      </tp>
      <tp t="s">
        <v>XS1629774230</v>
        <stp/>
        <stp>##V3_BDPV12</stp>
        <stp>AN880326 Corp</stp>
        <stp>ID_ISIN</stp>
        <stp>[sectors 01.xlsx]tkrBbg!R2C6</stp>
        <tr r="F2" s="5"/>
      </tp>
      <tp t="s">
        <v>XS1642682410</v>
        <stp/>
        <stp>##V3_BDPV12</stp>
        <stp>AO262498 Corp</stp>
        <stp>ID_ISIN</stp>
        <stp>[sectors 01.xlsx]tkrBbg!R2C6</stp>
        <tr r="F2" s="5"/>
      </tp>
      <tp t="s">
        <v>XS1309437215</v>
        <stp/>
        <stp>##V3_BDPV12</stp>
        <stp>QJ191077 Corp</stp>
        <stp>ID_ISIN</stp>
        <stp>[sectors 01.xlsx]tkrBbg!R2C6</stp>
        <tr r="F2" s="5"/>
      </tp>
      <tp>
        <v>311.42361122893448</v>
        <stp/>
        <stp>##V3_BDPV12</stp>
        <stp>QJ201812 Corp</stp>
        <stp>Z_SPRD_MID</stp>
        <stp>[sectors 01.xlsx]all names!R18C13</stp>
        <tr r="M18" s="16"/>
      </tp>
      <tp t="s">
        <v>IFXGR 3 5/8 PERP</v>
        <stp/>
        <stp>##V3_BDPV12</stp>
        <stp>ZR796862 Corp</stp>
        <stp>security_name</stp>
        <stp>[sectors 01.xlsx]sectors (table)!R26C6</stp>
        <tr r="F26" s="24"/>
      </tp>
      <tp t="s">
        <v>IFXGR 2 7/8 PERP</v>
        <stp/>
        <stp>##V3_BDPV12</stp>
        <stp>ZR796682 Corp</stp>
        <stp>security_name</stp>
        <stp>[sectors 01.xlsx]sectors (table)!R26C5</stp>
        <tr r="E26" s="24"/>
      </tp>
      <tp t="s">
        <v>ERFFP 2 7/8 PERP</v>
        <stp/>
        <stp>##V3_BDPV12</stp>
        <stp>ZR457518 Corp</stp>
        <stp>security_name</stp>
        <stp>[sectors 01.xlsx]sectors (table)!R30C5</stp>
        <tr r="E30" s="24"/>
      </tp>
      <tp t="s">
        <v>FR0013464922</v>
        <stp/>
        <stp>##V3_BDPV12</stp>
        <stp>ZQ782646 Corp</stp>
        <stp>ID_ISIN</stp>
        <stp>[sectors 01.xlsx]tkrBbg!R2C6</stp>
        <tr r="F2" s="5"/>
      </tp>
      <tp t="s">
        <v>01/06/2026</v>
        <stp/>
        <stp>##V3_BDPV12</stp>
        <stp>ZR441424 Corp</stp>
        <stp>nxt_call_dt</stp>
        <stp>[sectors 01.xlsx]curves!R40C10</stp>
        <tr r="J40" s="20"/>
      </tp>
      <tp t="s">
        <v>11/02/2026</v>
        <stp/>
        <stp>##V3_BDPV12</stp>
        <stp>ZP870673 Corp</stp>
        <stp>nxt_call_dt</stp>
        <stp>[sectors 01.xlsx]curves!R45C10</stp>
        <tr r="J45" s="20"/>
      </tp>
      <tp t="s">
        <v>18/07/2029</v>
        <stp/>
        <stp>##V3_BDPV12</stp>
        <stp>ZQ100348 Corp</stp>
        <stp>nxt_call_dt</stp>
        <stp>[sectors 01.xlsx]curves eur!R30C9</stp>
        <tr r="I30" s="21"/>
      </tp>
      <tp t="s">
        <v>09/09/2027</v>
        <stp/>
        <stp>##V3_BDPV12</stp>
        <stp>ZQ804479 Corp</stp>
        <stp>nxt_call_dt</stp>
        <stp>[sectors 01.xlsx]curves eur!R24C9</stp>
        <tr r="I24" s="21"/>
      </tp>
      <tp t="s">
        <v>30/01/2025</v>
        <stp/>
        <stp>##V3_BDPV12</stp>
        <stp>ZP659512 Corp</stp>
        <stp>nxt_call_dt</stp>
        <stp>[sectors 01.xlsx]curves eur!R19C9</stp>
        <tr r="I19" s="21"/>
      </tp>
      <tp t="s">
        <v>01/06/2026</v>
        <stp/>
        <stp>##V3_BDPV12</stp>
        <stp>ZR441424 Corp</stp>
        <stp>nxt_call_dt</stp>
        <stp>[sectors 01.xlsx]curves eur!R21C9</stp>
        <tr r="I21" s="21"/>
      </tp>
      <tp t="s">
        <v>05/06/2027</v>
        <stp/>
        <stp>##V3_BDPV12</stp>
        <stp>ZR363807 Corp</stp>
        <stp>nxt_call_dt</stp>
        <stp>[sectors 01.xlsx]curves eur!R23C9</stp>
        <tr r="I23" s="21"/>
      </tp>
      <tp t="s">
        <v>05/09/2024</v>
        <stp/>
        <stp>##V3_BDPV12</stp>
        <stp>ZR363806 Corp</stp>
        <stp>nxt_call_dt</stp>
        <stp>[sectors 01.xlsx]curves eur!R23C8</stp>
        <tr r="H23" s="21"/>
      </tp>
      <tp t="s">
        <v>XS1413581205</v>
        <stp/>
        <stp>##V3_BDPV12</stp>
        <stp>LW068019 Corp</stp>
        <stp>ID_ISIN</stp>
        <stp>[sectors 01.xlsx]tkrBbg!R2C6</stp>
        <tr r="F2" s="5"/>
      </tp>
      <tp t="s">
        <v>XS2027946610</v>
        <stp/>
        <stp>##V3_BDPV12</stp>
        <stp>AZ576858 Corp</stp>
        <stp>ID_ISIN</stp>
        <stp>[sectors 01.xlsx]tkrBbg!R2C6</stp>
        <tr r="F2" s="5"/>
      </tp>
      <tp t="s">
        <v>ORAFP 4 PERP</v>
        <stp/>
        <stp>##V3_BDPV12</stp>
        <stp>EK508481 Corp</stp>
        <stp>security_name</stp>
        <stp>[sectors 01.xlsx]all names!R49C6</stp>
        <tr r="F49" s="16"/>
      </tp>
      <tp t="s">
        <v>ENGIFP 1 5/8 PERP</v>
        <stp/>
        <stp>##V3_BDPV12</stp>
        <stp>AZ371883 Corp</stp>
        <stp>security_name</stp>
        <stp>[sectors 01.xlsx]sectors (table)!R38C6</stp>
        <tr r="F38" s="24"/>
      </tp>
      <tp t="s">
        <v>BRITEL 1.874 08/18/80</v>
        <stp/>
        <stp>##V3_BDPV12</stp>
        <stp>BG013162 Corp</stp>
        <stp>security_name</stp>
        <stp>[sectors 01.xlsx]all names!R20C7</stp>
        <tr r="G20" s="16"/>
      </tp>
      <tp t="s">
        <v>BRITEL 1.874 08/18/80</v>
        <stp/>
        <stp>##V3_BDPV12</stp>
        <stp>BG013162 Corp</stp>
        <stp>security_name</stp>
        <stp>[sectors 01.xlsx]all names!R20C6</stp>
        <tr r="F20" s="16"/>
      </tp>
      <tp t="s">
        <v>XS1196714429</v>
        <stp/>
        <stp>##V3_BDPV12</stp>
        <stp>EK768069 Corp</stp>
        <stp>ID_ISIN</stp>
        <stp>[sectors 01.xlsx]tkrBbg!R2C6</stp>
        <tr r="F2" s="5"/>
      </tp>
      <tp t="s">
        <v>TRAFIG 6 7/8 PERP</v>
        <stp/>
        <stp>##V3_BDPV12</stp>
        <stp>AM679347 Corp</stp>
        <stp>security_name</stp>
        <stp>[sectors 01.xlsx]all names!R68C6</stp>
        <tr r="F68" s="16"/>
      </tp>
      <tp t="s">
        <v>DE000A161W62</v>
        <stp/>
        <stp>##V3_BDPV12</stp>
        <stp>UV391246 Corp</stp>
        <stp>ID_ISIN</stp>
        <stp>[sectors 01.xlsx]tkrBbg!R2C6</stp>
        <tr r="F2" s="5"/>
      </tp>
      <tp t="s">
        <v>XS2114413565</v>
        <stp/>
        <stp>##V3_BDPV12</stp>
        <stp>ZP991036 Corp</stp>
        <stp>ID_ISIN</stp>
        <stp>[sectors 01.xlsx]tkrBbg!R2C6</stp>
        <tr r="F2" s="5"/>
      </tp>
      <tp t="s">
        <v>30/01/2025</v>
        <stp/>
        <stp>##V3_BDPV12</stp>
        <stp>ZP659512 Corp</stp>
        <stp>nxt_call_dt</stp>
        <stp>[sectors 01.xlsx]curves!R38C10</stp>
        <tr r="J38" s="20"/>
      </tp>
      <tp t="s">
        <v>16/07/2025</v>
        <stp/>
        <stp>##V3_BDPV12</stp>
        <stp>ZS108668 Corp</stp>
        <stp>nxt_call_dt</stp>
        <stp>[sectors 01.xlsx]curves!R17C10</stp>
        <tr r="J17" s="20"/>
      </tp>
      <tp t="s">
        <v>04/12/2023</v>
        <stp/>
        <stp>##V3_BDPV12</stp>
        <stp>AV915324 Corp</stp>
        <stp>nxt_call_dt</stp>
        <stp>[sectors 01.xlsx]curves!R42C10</stp>
        <tr r="J42" s="20"/>
      </tp>
      <tp t="s">
        <v>09/09/2027</v>
        <stp/>
        <stp>##V3_BDPV12</stp>
        <stp>ZQ804479 Corp</stp>
        <stp>nxt_call_dt</stp>
        <stp>[sectors 01.xlsx]curves!R35C10</stp>
        <tr r="J35" s="20"/>
      </tp>
      <tp t="s">
        <v>GYCGR 3 3/4 PERP</v>
        <stp/>
        <stp>##V3_BDPV12</stp>
        <stp>XS1191320297 Corp</stp>
        <stp>security_name</stp>
        <stp>[sectors 01.xlsx]sectors (table)!R6C5</stp>
        <tr r="E6" s="24"/>
      </tp>
      <tp t="s">
        <v>BERTEL 3 1/2 04/23/75</v>
        <stp/>
        <stp>##V3_BDPV12</stp>
        <stp>EK864970 Corp</stp>
        <stp>security_name</stp>
        <stp>[sectors 01.xlsx]all names!R17C7</stp>
        <tr r="G17" s="16"/>
      </tp>
      <tp t="s">
        <v>SZUGR Float PERP</v>
        <stp/>
        <stp>##V3_BDPV12</stp>
        <stp>ED984069 Corp</stp>
        <stp>security_name</stp>
        <stp>[sectors 01.xlsx]all names!R61C7</stp>
        <tr r="G61" s="16"/>
      </tp>
      <tp t="s">
        <v>SZUGR Float PERP</v>
        <stp/>
        <stp>##V3_BDPV12</stp>
        <stp>ED984069 Corp</stp>
        <stp>security_name</stp>
        <stp>[sectors 01.xlsx]all names!R61C6</stp>
        <tr r="F61" s="16"/>
      </tp>
      <tp t="s">
        <v>XS1205618470</v>
        <stp/>
        <stp>##V3_BDPV12</stp>
        <stp>EK785024 Corp</stp>
        <stp>ID_ISIN</stp>
        <stp>[sectors 01.xlsx]tkrBbg!R2C6</stp>
        <tr r="F2" s="5"/>
      </tp>
      <tp t="s">
        <v>XS1222591023</v>
        <stp/>
        <stp>##V3_BDPV12</stp>
        <stp>EK848378 Corp</stp>
        <stp>ID_ISIN</stp>
        <stp>[sectors 01.xlsx]tkrBbg!R2C6</stp>
        <tr r="F2" s="5"/>
      </tp>
      <tp t="s">
        <v>XS1219499032</v>
        <stp/>
        <stp>##V3_BDPV12</stp>
        <stp>EK858869 Corp</stp>
        <stp>ID_ISIN</stp>
        <stp>[sectors 01.xlsx]tkrBbg!R2C6</stp>
        <tr r="F2" s="5"/>
      </tp>
      <tp>
        <v>1348.6747947164911</v>
        <stp/>
        <stp>##V3_BDPV12</stp>
        <stp>AM679347 Corp</stp>
        <stp>Z_SPRD_MID</stp>
        <stp>[sectors 01.xlsx]all names!R68C12</stp>
        <tr r="L68" s="16"/>
      </tp>
      <tp t="s">
        <v>XS1322373017</v>
        <stp/>
        <stp>##V3_BDPV12</stp>
        <stp>QJ787834 Corp</stp>
        <stp>ID_ISIN</stp>
        <stp>[sectors 01.xlsx]tkrBbg!R2C6</stp>
        <tr r="F2" s="5"/>
      </tp>
      <tp t="s">
        <v>21/10/2025</v>
        <stp/>
        <stp>##V3_BDPV12</stp>
        <stp>ZP482524 Corp</stp>
        <stp>nxt_call_dt</stp>
        <stp>[sectors 01.xlsx]curves!R8C10</stp>
        <tr r="J8" s="20"/>
      </tp>
      <tp t="s">
        <v>FR0013478252</v>
        <stp/>
        <stp>##V3_BDPV12</stp>
        <stp>ZP482524 Corp</stp>
        <stp>ID_ISIN</stp>
        <stp>[sectors 01.xlsx]tkrBbg!R2C6</stp>
        <tr r="F2" s="5"/>
      </tp>
      <tp t="s">
        <v>24/06/2027</v>
        <stp/>
        <stp>##V3_BDPV12</stp>
        <stp>ZR655675 Corp</stp>
        <stp>nxt_call_dt</stp>
        <stp>[sectors 01.xlsx]curves!R44C10</stp>
        <tr r="J44" s="20"/>
      </tp>
      <tp t="s">
        <v>FR0011531730</v>
        <stp/>
        <stp>##V3_BDPV12</stp>
        <stp>EJ744879 Corp</stp>
        <stp>ID_ISIN</stp>
        <stp>[sectors 01.xlsx]tkrBbg!R2C6</stp>
        <tr r="F2" s="5"/>
      </tp>
      <tp>
        <v>418.65459723967604</v>
        <stp/>
        <stp>##V3_BDPV12</stp>
        <stp>ED984069 Corp</stp>
        <stp>Z_SPRD_MID</stp>
        <stp>[sectors 01.xlsx]all names!R61C13</stp>
        <tr r="M61" s="16"/>
      </tp>
      <tp>
        <v>418.65459723967604</v>
        <stp/>
        <stp>##V3_BDPV12</stp>
        <stp>ED984069 Corp</stp>
        <stp>Z_SPRD_MID</stp>
        <stp>[sectors 01.xlsx]all names!R61C12</stp>
        <tr r="L61" s="16"/>
      </tp>
      <tp t="s">
        <v>SEVFP 2 1/2 PERP</v>
        <stp/>
        <stp>##V3_BDPV12</stp>
        <stp>EK821917 Corp</stp>
        <stp>security_name</stp>
        <stp>[sectors 01.xlsx]all names!R56C6</stp>
        <tr r="F56" s="16"/>
      </tp>
      <tp t="s">
        <v>XS1405763019</v>
        <stp/>
        <stp>##V3_BDPV12</stp>
        <stp>AL243419 Corp</stp>
        <stp>ID_ISIN</stp>
        <stp>[sectors 01.xlsx]tkrBbg!R2C6</stp>
        <tr r="F2" s="5"/>
      </tp>
      <tp t="s">
        <v>BERTEL 3 04/23/75</v>
        <stp/>
        <stp>##V3_BDPV12</stp>
        <stp>EK848378 Corp</stp>
        <stp>security_name</stp>
        <stp>[sectors 01.xlsx]sectors (table)!R32C5</stp>
        <tr r="E32" s="24"/>
      </tp>
      <tp t="s">
        <v>XS1294342792</v>
        <stp/>
        <stp>##V3_BDPV12</stp>
        <stp>UV853118 Corp</stp>
        <stp>ID_ISIN</stp>
        <stp>[sectors 01.xlsx]tkrBbg!R2C6</stp>
        <tr r="F2" s="5"/>
      </tp>
      <tp t="s">
        <v>XS1294343337</v>
        <stp/>
        <stp>##V3_BDPV12</stp>
        <stp>QJ993374 Corp</stp>
        <stp>ID_ISIN</stp>
        <stp>[sectors 01.xlsx]tkrBbg!R2C6</stp>
        <tr r="F2" s="5"/>
      </tp>
      <tp t="s">
        <v>XS2051471105</v>
        <stp/>
        <stp>##V3_BDPV12</stp>
        <stp>ZR457518 Corp</stp>
        <stp>ID_ISIN</stp>
        <stp>[sectors 01.xlsx]tkrBbg!R2C6</stp>
        <tr r="F2" s="5"/>
      </tp>
      <tp t="s">
        <v>PTEDPLOM0017</v>
        <stp/>
        <stp>##V3_BDPV12</stp>
        <stp>ZP454068 Corp</stp>
        <stp>ID_ISIN</stp>
        <stp>[sectors 01.xlsx]tkrBbg!R2C6</stp>
        <tr r="F2" s="5"/>
      </tp>
      <tp t="s">
        <v>11/08/2022</v>
        <stp/>
        <stp>##V3_BDPV12</stp>
        <stp>ZR457518 Corp</stp>
        <stp>nxt_call_dt</stp>
        <stp>[sectors 01.xlsx]curves eur!R32C8</stp>
        <tr r="H32" s="21"/>
      </tp>
      <tp t="s">
        <v>REPSM 4 1/2 03/25/75</v>
        <stp/>
        <stp>##V3_BDPV12</stp>
        <stp>XS1207058733 Corp</stp>
        <stp>security_name</stp>
        <stp>[sectors 01.xlsx]sectors (table)!R9C5</stp>
        <tr r="E9" s="24"/>
      </tp>
      <tp t="s">
        <v>STEDIN 3 1/4 PERP</v>
        <stp/>
        <stp>##V3_BDPV12</stp>
        <stp>EK605885 Corp</stp>
        <stp>security_name</stp>
        <stp>[sectors 01.xlsx]all names!R60C7</stp>
        <tr r="G60" s="16"/>
      </tp>
      <tp t="s">
        <v>STEDIN 3 1/4 PERP</v>
        <stp/>
        <stp>##V3_BDPV12</stp>
        <stp>EK605885 Corp</stp>
        <stp>security_name</stp>
        <stp>[sectors 01.xlsx]all names!R60C6</stp>
        <tr r="F60" s="16"/>
      </tp>
      <tp t="s">
        <v>USF2893TAF33</v>
        <stp/>
        <stp>##V3_BDPV12</stp>
        <stp>EJ530879 Corp</stp>
        <stp>ID_ISIN</stp>
        <stp>[sectors 01.xlsx]tkrBbg!R2C6</stp>
        <tr r="F2" s="5"/>
      </tp>
      <tp t="s">
        <v>AKFAST 3 7/8 10/05/78</v>
        <stp/>
        <stp>##V3_BDPV12</stp>
        <stp>AR936992 Corp</stp>
        <stp>security_name</stp>
        <stp>[sectors 01.xlsx]sectors (table)!R18C5</stp>
        <tr r="E18" s="24"/>
      </tp>
      <tp t="s">
        <v>ULFP 2 1/8 PERP</v>
        <stp/>
        <stp>##V3_BDPV12</stp>
        <stp>AS146424 Corp</stp>
        <stp>security_name</stp>
        <stp>[sectors 01.xlsx]sectors (table)!R39C5</stp>
        <tr r="E39" s="24"/>
      </tp>
      <tp t="s">
        <v>VW 3 1/2 PERP</v>
        <stp/>
        <stp>##V3_BDPV12</stp>
        <stp>EK811579 Corp</stp>
        <stp>security_name</stp>
        <stp>[sectors 01.xlsx]sectors (table)!R31C6</stp>
        <tr r="F31" s="24"/>
      </tp>
      <tp t="s">
        <v>FR0011697028</v>
        <stp/>
        <stp>##V3_BDPV12</stp>
        <stp>EK024568 Corp</stp>
        <stp>ID_ISIN</stp>
        <stp>[sectors 01.xlsx]tkrBbg!R2C6</stp>
        <tr r="F2" s="5"/>
      </tp>
      <tp t="s">
        <v>XS1629658755</v>
        <stp/>
        <stp>##V3_BDPV12</stp>
        <stp>AN880322 Corp</stp>
        <stp>ID_ISIN</stp>
        <stp>[sectors 01.xlsx]tkrBbg!R2C6</stp>
        <tr r="F2" s="5"/>
      </tp>
      <tp t="s">
        <v>XS1139494493</v>
        <stp/>
        <stp>##V3_BDPV12</stp>
        <stp>EK588292 Corp</stp>
        <stp>ID_ISIN</stp>
        <stp>[sectors 01.xlsx]tkrBbg!R2C6</stp>
        <tr r="F2" s="5"/>
      </tp>
      <tp t="s">
        <v>XS1591694481</v>
        <stp/>
        <stp>##V3_BDPV12</stp>
        <stp>AM888722 Corp</stp>
        <stp>ID_ISIN</stp>
        <stp>[sectors 01.xlsx]tkrBbg!R2C6</stp>
        <tr r="F2" s="5"/>
      </tp>
      <tp t="s">
        <v>CNALN 5 1/4 04/10/75</v>
        <stp/>
        <stp>##V3_BDPV12</stp>
        <stp>EK824997 Corp</stp>
        <stp>security_name</stp>
        <stp>[sectors 01.xlsx]all names!R21C7</stp>
        <tr r="G21" s="16"/>
      </tp>
      <tp t="s">
        <v>DBOERS 2 3/4 02/05/41</v>
        <stp/>
        <stp>##V3_BDPV12</stp>
        <stp>UV391246 Corp</stp>
        <stp>security_name</stp>
        <stp>[sectors 01.xlsx]sectors (table)!R16C5</stp>
        <tr r="E16" s="24"/>
      </tp>
      <tp t="s">
        <v>CPIPGR 4 7/8 PERP</v>
        <stp/>
        <stp>##V3_BDPV12</stp>
        <stp>ZS108668 Corp</stp>
        <stp>security_name</stp>
        <stp>[sectors 01.xlsx]sectors (table)!R11C6</stp>
        <tr r="F11" s="24"/>
      </tp>
      <tp t="s">
        <v>AKFAST 2.249 05/17/81</v>
        <stp/>
        <stp>##V3_BDPV12</stp>
        <stp>ZP989429 Corp</stp>
        <stp>security_name</stp>
        <stp>[sectors 01.xlsx]sectors (table)!R18C6</stp>
        <tr r="F18" s="24"/>
      </tp>
      <tp t="s">
        <v>12/01/2025</v>
        <stp/>
        <stp>##V3_BDPV12</stp>
        <stp>AZ576858 Corp</stp>
        <stp>nxt_call_dt</stp>
        <stp>[sectors 01.xlsx]curves!R11C10</stp>
        <tr r="J11" s="20"/>
      </tp>
      <tp t="s">
        <v>08/11/2024</v>
        <stp/>
        <stp>##V3_BDPV12</stp>
        <stp>ZQ376350 Corp</stp>
        <stp>nxt_call_dt</stp>
        <stp>[sectors 01.xlsx]curves!R29C10</stp>
        <tr r="J29" s="20"/>
      </tp>
      <tp t="s">
        <v>18/07/2029</v>
        <stp/>
        <stp>##V3_BDPV12</stp>
        <stp>ZQ100348 Corp</stp>
        <stp>nxt_call_dt</stp>
        <stp>[sectors 01.xlsx]curves!R18C10</stp>
        <tr r="J18" s="20"/>
      </tp>
      <tp t="s">
        <v>08/04/2025</v>
        <stp/>
        <stp>##V3_BDPV12</stp>
        <stp>AZ371883 Corp</stp>
        <stp>nxt_call_dt</stp>
        <stp>[sectors 01.xlsx]curves!R24C10</stp>
        <tr r="J24" s="20"/>
      </tp>
      <tp>
        <v>1252.689453125</v>
        <stp/>
        <stp>##V3_BDPV12</stp>
        <stp>EK808355 Corp</stp>
        <stp>blp_i_sprd_mid</stp>
        <stp>[sectors 01.xlsx]all names!R8C12</stp>
        <tr r="L8" s="16"/>
      </tp>
      <tp t="s">
        <v>SESGFP 5 5/8 PERP</v>
        <stp/>
        <stp>##V3_BDPV12</stp>
        <stp>AL211915 Corp</stp>
        <stp>security_name</stp>
        <stp>[sectors 01.xlsx]curves eur!R8C7</stp>
        <tr r="G8" s="21"/>
      </tp>
      <tp t="s">
        <v>ORSTED 6 1/4 06/26/13</v>
        <stp/>
        <stp>##V3_BDPV12</stp>
        <stp>EJ723329 Corp</stp>
        <stp>security_name</stp>
        <stp>[sectors 01.xlsx]sectors (table)!R23C5</stp>
        <tr r="E23" s="24"/>
      </tp>
      <tp t="s">
        <v>XS1797663967</v>
        <stp/>
        <stp>##V3_BDPV12</stp>
        <stp>AR887333 Corp</stp>
        <stp>ID_ISIN</stp>
        <stp>[sectors 01.xlsx]tkrBbg!R2C6</stp>
        <tr r="F2" s="5"/>
      </tp>
      <tp t="s">
        <v>XS0943370543</v>
        <stp/>
        <stp>##V3_BDPV12</stp>
        <stp>EJ723329 Corp</stp>
        <stp>ID_ISIN</stp>
        <stp>[sectors 01.xlsx]tkrBbg!R2C6</stp>
        <tr r="F2" s="5"/>
      </tp>
      <tp t="s">
        <v>XS1934875219</v>
        <stp/>
        <stp>##V3_BDPV12</stp>
        <stp>AX691342 Corp</stp>
        <stp>ID_ISIN</stp>
        <stp>[sectors 01.xlsx]tkrBbg!R2C6</stp>
        <tr r="F2" s="5"/>
      </tp>
      <tp>
        <v>922.8038320240031</v>
        <stp/>
        <stp>##V3_BDPV12</stp>
        <stp>AZ920495 Corp</stp>
        <stp>Z_SPRD_MID</stp>
        <stp>[sectors 01.xlsx]all names!R68C13</stp>
        <tr r="M68" s="16"/>
      </tp>
      <tp t="s">
        <v>FR0012005924</v>
        <stp/>
        <stp>##V3_BDPV12</stp>
        <stp>EK337178 Corp</stp>
        <stp>ID_ISIN</stp>
        <stp>[sectors 01.xlsx]tkrBbg!R2C6</stp>
        <tr r="F2" s="5"/>
      </tp>
      <tp t="s">
        <v>BHP 6 1/2 10/22/77</v>
        <stp/>
        <stp>##V3_BDPV12</stp>
        <stp>QJ191077 Corp</stp>
        <stp>security_name</stp>
        <stp>[sectors 01.xlsx]all names!R18C6</stp>
        <tr r="F18" s="16"/>
      </tp>
      <tp t="s">
        <v>VATFAL 6.1 11/19/78</v>
        <stp/>
        <stp>##V3_BDPV12</stp>
        <stp>QJ787834 Corp</stp>
        <stp>security_name</stp>
        <stp>[sectors 01.xlsx]all names!R70C6</stp>
        <tr r="F70" s="16"/>
      </tp>
      <tp t="s">
        <v>ERFFP 3 1/4 PERP</v>
        <stp/>
        <stp>##V3_BDPV12</stp>
        <stp>AP809058 Corp</stp>
        <stp>security_name</stp>
        <stp>[sectors 01.xlsx]sectors (table)!R30C6</stp>
        <tr r="F30" s="24"/>
      </tp>
      <tp t="s">
        <v>SSELN 3 7/8 PERP</v>
        <stp/>
        <stp>##V3_BDPV12</stp>
        <stp>EK768069 Corp</stp>
        <stp>security_name</stp>
        <stp>[sectors 01.xlsx]all names!R59C6</stp>
        <tr r="F59" s="16"/>
      </tp>
      <tp t="s">
        <v>XS1501166869</v>
        <stp/>
        <stp>##V3_BDPV12</stp>
        <stp>QZ730458 Corp</stp>
        <stp>ID_ISIN</stp>
        <stp>[sectors 01.xlsx]tkrBbg!R2C6</stp>
        <tr r="F2" s="5"/>
      </tp>
      <tp t="s">
        <v>XS2056730679</v>
        <stp/>
        <stp>##V3_BDPV12</stp>
        <stp>ZR796862 Corp</stp>
        <stp>ID_ISIN</stp>
        <stp>[sectors 01.xlsx]tkrBbg!R2C6</stp>
        <tr r="F2" s="5"/>
      </tp>
      <tp t="s">
        <v>XS2056730323</v>
        <stp/>
        <stp>##V3_BDPV12</stp>
        <stp>ZR796682 Corp</stp>
        <stp>ID_ISIN</stp>
        <stp>[sectors 01.xlsx]tkrBbg!R2C6</stp>
        <tr r="F2" s="5"/>
      </tp>
      <tp t="s">
        <v>XS1271836600</v>
        <stp/>
        <stp>##V3_BDPV12</stp>
        <stp>UV429459 Corp</stp>
        <stp>ID_ISIN</stp>
        <stp>[sectors 01.xlsx]tkrBbg!R2C6</stp>
        <tr r="F2" s="5"/>
      </tp>
      <tp t="s">
        <v>Pharmaceuticals</v>
        <stp/>
        <stp>##V3_BDPV12</stp>
        <stp>XS2011260705 Corp</stp>
        <stp>INDUSTRY_GROUP</stp>
        <stp>[sectors 01.xlsx]main!R8C8</stp>
        <tr r="H8" s="1"/>
      </tp>
      <tp t="s">
        <v>03/07/2028</v>
        <stp/>
        <stp>##V3_BDPV12</stp>
        <stp>AU692498 Corp</stp>
        <stp>nxt_call_dt</stp>
        <stp>[sectors 01.xlsx]curves!R50C10</stp>
        <tr r="J50" s="20"/>
      </tp>
      <tp t="s">
        <v>RWE 3 1/2 04/21/75</v>
        <stp/>
        <stp>##V3_BDPV12</stp>
        <stp>EK858869 Corp</stp>
        <stp>security_name</stp>
        <stp>[sectors 01.xlsx]all names!R52C6</stp>
        <tr r="F52" s="16"/>
      </tp>
      <tp t="s">
        <v>OMVAV 6 1/4 PERP</v>
        <stp/>
        <stp>##V3_BDPV12</stp>
        <stp>QJ993374 Corp</stp>
        <stp>security_name</stp>
        <stp>[sectors 01.xlsx]all names!R48C7</stp>
        <tr r="G48" s="16"/>
      </tp>
      <tp t="s">
        <v>XS1206541366</v>
        <stp/>
        <stp>##V3_BDPV12</stp>
        <stp>EK811579 Corp</stp>
        <stp>ID_ISIN</stp>
        <stp>[sectors 01.xlsx]tkrBbg!R2C6</stp>
        <tr r="F2" s="5"/>
      </tp>
      <tp t="s">
        <v>XS2186001314</v>
        <stp/>
        <stp>##V3_BDPV12</stp>
        <stp>BJ815149 Corp</stp>
        <stp>ID_ISIN</stp>
        <stp>[sectors 01.xlsx]tkrBbg!R2C6</stp>
        <tr r="F2" s="5"/>
      </tp>
      <tp t="s">
        <v>FR0013292828</v>
        <stp/>
        <stp>##V3_BDPV12</stp>
        <stp>AP691131 Corp</stp>
        <stp>ID_ISIN</stp>
        <stp>[sectors 01.xlsx]tkrBbg!R2C6</stp>
        <tr r="F2" s="5"/>
        <tr r="F2" s="5"/>
      </tp>
      <tp t="s">
        <v>VW 2.7 PERP</v>
        <stp/>
        <stp>##V3_BDPV12</stp>
        <stp>AN880322 Corp</stp>
        <stp>security_name</stp>
        <stp>[sectors 01.xlsx]sectors (table)!R31C5</stp>
        <tr r="E31" s="24"/>
      </tp>
      <tp t="s">
        <v>ANNGR 4 PERP</v>
        <stp/>
        <stp>##V3_BDPV12</stp>
        <stp>EK642935 Corp</stp>
        <stp>security_name</stp>
        <stp>[sectors 01.xlsx]all names!R13C7</stp>
        <tr r="G13" s="16"/>
      </tp>
      <tp t="s">
        <v>ANNGR 4 PERP</v>
        <stp/>
        <stp>##V3_BDPV12</stp>
        <stp>EK642935 Corp</stp>
        <stp>security_name</stp>
        <stp>[sectors 01.xlsx]all names!R13C6</stp>
        <tr r="F13" s="16"/>
      </tp>
      <tp t="s">
        <v>XS1716945586</v>
        <stp/>
        <stp>##V3_BDPV12</stp>
        <stp>AP809058 Corp</stp>
        <stp>ID_ISIN</stp>
        <stp>[sectors 01.xlsx]tkrBbg!R2C6</stp>
        <tr r="F2" s="5"/>
      </tp>
      <tp t="s">
        <v>XS1508392625</v>
        <stp/>
        <stp>##V3_BDPV12</stp>
        <stp>QZ912649 Corp</stp>
        <stp>ID_ISIN</stp>
        <stp>[sectors 01.xlsx]tkrBbg!R2C6</stp>
        <tr r="F2" s="5"/>
      </tp>
      <tp t="s">
        <v>XS1982704824</v>
        <stp/>
        <stp>##V3_BDPV12</stp>
        <stp>ZS108668 Corp</stp>
        <stp>ID_ISIN</stp>
        <stp>[sectors 01.xlsx]tkrBbg!R2C6</stp>
        <tr r="F2" s="5"/>
      </tp>
      <tp t="s">
        <v>XS2010039548</v>
        <stp/>
        <stp>##V3_BDPV12</stp>
        <stp>ZQ100348 Corp</stp>
        <stp>ID_ISIN</stp>
        <stp>[sectors 01.xlsx]tkrBbg!R2C6</stp>
        <tr r="F2" s="5"/>
      </tp>
      <tp t="s">
        <v>20/04/2025</v>
        <stp/>
        <stp>##V3_BDPV12</stp>
        <stp>ZP454068 Corp</stp>
        <stp>nxt_call_dt</stp>
        <stp>[sectors 01.xlsx]curves!R21C10</stp>
        <tr r="J21" s="20"/>
      </tp>
      <tp t="s">
        <v>Pharmaceuticals</v>
        <stp/>
        <stp>##V3_BDPV12</stp>
        <stp>XS2011260705 Corp</stp>
        <stp>INDUSTRY_GROUP</stp>
        <stp>[sectors 01.xlsx]main!R9C8</stp>
        <tr r="H9" s="1"/>
      </tp>
      <tp t="s">
        <v>13/11/2025</v>
        <stp/>
        <stp>##V3_BDPV12</stp>
        <stp>AP809058 Corp</stp>
        <stp>nxt_call_dt</stp>
        <stp>[sectors 01.xlsx]curves!R25C10</stp>
        <tr r="J25" s="20"/>
      </tp>
      <tp t="s">
        <v>20/04/2025</v>
        <stp/>
        <stp>##V3_BDPV12</stp>
        <stp>ZP454068 Corp</stp>
        <stp>nxt_call_dt</stp>
        <stp>[sectors 01.xlsx]curves eur!R42C9</stp>
        <tr r="I42" s="21"/>
      </tp>
      <tp t="s">
        <v>11/02/2026</v>
        <stp/>
        <stp>##V3_BDPV12</stp>
        <stp>ZP870673 Corp</stp>
        <stp>nxt_call_dt</stp>
        <stp>[sectors 01.xlsx]curves eur!R26C9</stp>
        <tr r="I26" s="21"/>
      </tp>
      <tp t="s">
        <v>XS1572343744</v>
        <stp/>
        <stp>##V3_BDPV12</stp>
        <stp>AM714338 Corp</stp>
        <stp>ID_ISIN</stp>
        <stp>[sectors 01.xlsx]tkrBbg!R2C6</stp>
        <tr r="F2" s="5"/>
      </tp>
      <tp t="s">
        <v>AMXLMM 6 3/8 09/06/73</v>
        <stp/>
        <stp>##V3_BDPV12</stp>
        <stp>EJ814840 Corp</stp>
        <stp>security_name</stp>
        <stp>[sectors 01.xlsx]all names!R12C7</stp>
        <tr r="G12" s="16"/>
      </tp>
      <tp t="s">
        <v>AMXLMM 6 3/8 09/06/73</v>
        <stp/>
        <stp>##V3_BDPV12</stp>
        <stp>EJ814840 Corp</stp>
        <stp>security_name</stp>
        <stp>[sectors 01.xlsx]all names!R12C6</stp>
        <tr r="F12" s="16"/>
      </tp>
      <tp t="s">
        <v>XS2185997884</v>
        <stp/>
        <stp>##V3_BDPV12</stp>
        <stp>BJ814648 Corp</stp>
        <stp>ID_ISIN</stp>
        <stp>[sectors 01.xlsx]tkrBbg!R2C6</stp>
        <tr r="F2" s="5"/>
      </tp>
      <tp t="s">
        <v>XS1207054666</v>
        <stp/>
        <stp>##V3_BDPV12</stp>
        <stp>EK803079 Corp</stp>
        <stp>ID_ISIN</stp>
        <stp>[sectors 01.xlsx]tkrBbg!R2C6</stp>
        <tr r="F2" s="5"/>
      </tp>
      <tp t="s">
        <v>FR0013310505</v>
        <stp/>
        <stp>##V3_BDPV12</stp>
        <stp>AQ711148 Corp</stp>
        <stp>ID_ISIN</stp>
        <stp>[sectors 01.xlsx]tkrBbg!R2C6</stp>
        <tr r="F2" s="5"/>
      </tp>
      <tp t="s">
        <v>SSELN 3 5/8 09/16/77</v>
        <stp/>
        <stp>##V3_BDPV12</stp>
        <stp>AM717420 Corp</stp>
        <stp>security_name</stp>
        <stp>[sectors 01.xlsx]all names!R59C7</stp>
        <tr r="G59" s="16"/>
      </tp>
      <tp t="s">
        <v>NTGYSM 4 1/8 PERP</v>
        <stp/>
        <stp>##V3_BDPV12</stp>
        <stp>EK588292 Corp</stp>
        <stp>security_name</stp>
        <stp>[sectors 01.xlsx]sectors (table)!R10C5</stp>
        <tr r="E10" s="24"/>
      </tp>
      <tp t="s">
        <v>SESGFP 5 5/8 PERP</v>
        <stp/>
        <stp>##V3_BDPV12</stp>
        <stp>AL211915 Corp</stp>
        <stp>security_name</stp>
        <stp>[sectors 01.xlsx]all names!R55C7</stp>
        <tr r="G55" s="16"/>
      </tp>
      <tp t="s">
        <v>XS1309436753</v>
        <stp/>
        <stp>##V3_BDPV12</stp>
        <stp>QJ190690 Corp</stp>
        <stp>ID_ISIN</stp>
        <stp>[sectors 01.xlsx]tkrBbg!R2C6</stp>
        <tr r="F2" s="5"/>
      </tp>
      <tp t="s">
        <v>XS1309436910</v>
        <stp/>
        <stp>##V3_BDPV12</stp>
        <stp>QJ190880 Corp</stp>
        <stp>ID_ISIN</stp>
        <stp>[sectors 01.xlsx]tkrBbg!R2C6</stp>
        <tr r="F2" s="5"/>
      </tp>
      <tp t="s">
        <v>XS2010039035</v>
        <stp/>
        <stp>##V3_BDPV12</stp>
        <stp>ZQ099270 Corp</stp>
        <stp>ID_ISIN</stp>
        <stp>[sectors 01.xlsx]tkrBbg!R2C6</stp>
        <tr r="F2" s="5"/>
      </tp>
      <tp t="s">
        <v>ORSTED 1 3/4 12/09/19</v>
        <stp/>
        <stp>##V3_BDPV12</stp>
        <stp>ZQ804479 Corp</stp>
        <stp>security_name</stp>
        <stp>[sectors 01.xlsx]sectors (table)!R23C6</stp>
        <tr r="F23" s="24"/>
      </tp>
      <tp t="s">
        <v>XS2010036874</v>
        <stp/>
        <stp>##V3_BDPV12</stp>
        <stp>ZQ804479 Corp</stp>
        <stp>ID_ISIN</stp>
        <stp>[sectors 01.xlsx]tkrBbg!R2C6</stp>
        <tr r="F2" s="5"/>
      </tp>
      <tp t="s">
        <v>01/07/2024</v>
        <stp/>
        <stp>##V3_BDPV12</stp>
        <stp>EK352403 Corp</stp>
        <stp>nxt_call_dt</stp>
        <stp>[sectors 01.xlsx]curves eur!R14C8</stp>
        <tr r="H14" s="21"/>
      </tp>
      <tp t="s">
        <v>03/10/2023</v>
        <stp/>
        <stp>##V3_BDPV12</stp>
        <stp>AU654481 Corp</stp>
        <stp>nxt_call_dt</stp>
        <stp>[sectors 01.xlsx]curves eur!R36C8</stp>
        <tr r="H36" s="21"/>
      </tp>
      <tp t="s">
        <v>11/08/2022</v>
        <stp/>
        <stp>##V3_BDPV12</stp>
        <stp>ZR457518 Corp</stp>
        <stp>nxt_call_dt</stp>
        <stp>[sectors 01.xlsx]all names!R33C8</stp>
        <tr r="H33" s="16"/>
      </tp>
      <tp t="s">
        <v>21/04/2025</v>
        <stp/>
        <stp>##V3_BDPV12</stp>
        <stp>EK858869 Corp</stp>
        <stp>nxt_call_dt</stp>
        <stp>[sectors 01.xlsx]all names!R52C8</stp>
        <tr r="H52" s="16"/>
      </tp>
      <tp t="s">
        <v>OMVAV 5 1/4 PERP</v>
        <stp/>
        <stp>##V3_BDPV12</stp>
        <stp>UV853118 Corp</stp>
        <stp>security_name</stp>
        <stp>[sectors 01.xlsx]all names!R48C6</stp>
        <tr r="F48" s="16"/>
      </tp>
      <tp t="s">
        <v>ENBW 3 3/8 04/05/77</v>
        <stp/>
        <stp>##V3_BDPV12</stp>
        <stp>QZ716550 Corp</stp>
        <stp>security_name</stp>
        <stp>[sectors 01.xlsx]all names!R30C6</stp>
        <tr r="F30" s="16"/>
      </tp>
    </main>
    <main first="bofaddin.rtdserver">
      <tp t="s">
        <v>#N/A N/A</v>
        <stp/>
        <stp>BDH|14960265001224771887</stp>
        <tr r="AE10" s="20"/>
      </tp>
      <tp t="e">
        <v>#N/A</v>
        <stp/>
        <stp>BDH|14567887658651644208</stp>
        <tr r="Z5" s="24"/>
      </tp>
      <tp t="s">
        <v>#N/A N/A</v>
        <stp/>
        <stp>BDH|12617871637763056052</stp>
        <tr r="AE22" s="20"/>
      </tp>
      <tp t="s">
        <v>#N/A N/A</v>
        <stp/>
        <stp>BDH|17606355024785013945</stp>
        <tr r="AD9" s="21"/>
      </tp>
      <tp t="s">
        <v>#N/A N/A</v>
        <stp/>
        <stp>BDH|13429173386278135818</stp>
        <tr r="AD21" s="20"/>
        <tr r="AC42" s="21"/>
      </tp>
      <tp t="s">
        <v>#N/A N/A</v>
        <stp/>
        <stp>BDH|11423495531775074991</stp>
        <tr r="AD15" s="20"/>
        <tr r="AC25" s="21"/>
      </tp>
      <tp t="s">
        <v>#N/A N/A</v>
        <stp/>
        <stp>BDH|15276575144708255678</stp>
        <tr r="V35" s="24"/>
      </tp>
      <tp t="s">
        <v>#N/A N/A</v>
        <stp/>
        <stp>BDH|13448127573669260634</stp>
        <tr r="AE9" s="20"/>
        <tr r="AD18" s="21"/>
      </tp>
    </main>
    <main first="bofaddin.rtdserver">
      <tp t="s">
        <v>#N/A N/A</v>
        <stp/>
        <stp>BDH|13866802859696962232</stp>
        <tr r="AD50" s="20"/>
        <tr r="AC36" s="21"/>
      </tp>
      <tp t="e">
        <v>#N/A</v>
        <stp/>
        <stp>BDH|10272555882495743281</stp>
        <tr r="AA31" s="24"/>
      </tp>
      <tp t="s">
        <v>#N/A N/A</v>
        <stp/>
        <stp>BDH|13365472068728075365</stp>
        <tr r="AE17" s="20"/>
        <tr r="AD13" s="21"/>
      </tp>
    </main>
    <main first="bofaddin.rtdserver">
      <tp t="s">
        <v>#N/A N/A</v>
        <stp/>
        <stp>BDH|10005184478948527494</stp>
        <tr r="Z22" s="20"/>
      </tp>
    </main>
    <main first="bofaddin.rtdserver">
      <tp t="e">
        <v>#N/A</v>
        <stp/>
        <stp>BDH|13968949830807455470</stp>
        <tr r="Z15" s="24"/>
      </tp>
    </main>
    <main first="bloomberg.rtd">
      <tp t="s">
        <v>26/06/2023</v>
        <stp/>
        <stp>##V3_BDPV12</stp>
        <stp>EJ723329 Corp</stp>
        <stp>nxt_call_dt</stp>
        <stp>[sectors 01.xlsx]curves eur!R24C8</stp>
        <tr r="H24" s="21"/>
      </tp>
      <tp t="s">
        <v>20/03/2030</v>
        <stp/>
        <stp>##V3_BDPV12</stp>
        <stp>EK811579 Corp</stp>
        <stp>nxt_call_dt</stp>
        <stp>[sectors 01.xlsx]curves!R51C10</stp>
        <tr r="J51" s="20"/>
      </tp>
      <tp t="s">
        <v>14/12/2022</v>
        <stp/>
        <stp>##V3_BDPV12</stp>
        <stp>AN880322 Corp</stp>
        <stp>nxt_call_dt</stp>
        <stp>[sectors 01.xlsx]curves eur!R33C8</stp>
        <tr r="H33" s="21"/>
      </tp>
      <tp>
        <v>386.88054046794156</v>
        <stp/>
        <stp>##V3_BDPV12</stp>
        <stp>XS1207058733 Corp</stp>
        <stp>yas_ispread</stp>
        <stp>[sectors 01.xlsx]sectors (table)!R9C11</stp>
        <tr r="K9" s="24"/>
      </tp>
      <tp t="s">
        <v>01/03/2024</v>
        <stp/>
        <stp>##V3_BDPV12</stp>
        <stp>AM888722 Corp</stp>
        <stp>nxt_call_dt</stp>
        <stp>[sectors 01.xlsx]all names!R65C8</stp>
        <tr r="H65" s="16"/>
      </tp>
      <tp t="s">
        <v>01/03/2024</v>
        <stp/>
        <stp>##V3_BDPV12</stp>
        <stp>AM888722 Corp</stp>
        <stp>nxt_call_dt</stp>
        <stp>[sectors 01.xlsx]all names!R65C9</stp>
        <tr r="I65" s="16"/>
      </tp>
      <tp t="s">
        <v>31/07/2024</v>
        <stp/>
        <stp>##V3_BDPV12</stp>
        <stp>AZ920495 Corp</stp>
        <stp>nxt_call_dt</stp>
        <stp>[sectors 01.xlsx]all names!R68C9</stp>
        <tr r="I68" s="16"/>
      </tp>
      <tp t="s">
        <v>30/01/2024</v>
        <stp/>
        <stp>##V3_BDPV12</stp>
        <stp>AW875570 Corp</stp>
        <stp>nxt_call_dt</stp>
        <stp>[sectors 01.xlsx]all names!R28C8</stp>
        <tr r="H28" s="16"/>
      </tp>
      <tp t="s">
        <v>12/11/2024</v>
        <stp/>
        <stp>##V3_BDPV12</stp>
        <stp>AX076550 Corp</stp>
        <stp>nxt_call_dt</stp>
        <stp>[sectors 01.xlsx]all names!R38C9</stp>
        <tr r="I38" s="16"/>
      </tp>
      <tp t="s">
        <v>22/02/2023</v>
        <stp/>
        <stp>##V3_BDPV12</stp>
        <stp>AQ026565 Corp</stp>
        <stp>nxt_call_dt</stp>
        <stp>[sectors 01.xlsx]all names!R38C8</stp>
        <tr r="H38" s="16"/>
      </tp>
      <tp t="s">
        <v>ENBW 1 5/8 08/05/79</v>
        <stp/>
        <stp>##V3_BDPV12</stp>
        <stp>AZ851450 Corp</stp>
        <stp>security_name</stp>
        <stp>[sectors 01.xlsx]all names!R30C7</stp>
        <tr r="G30" s="16"/>
      </tp>
      <tp t="s">
        <v>ULFP 2 7/8 PERP</v>
        <stp/>
        <stp>##V3_BDPV12</stp>
        <stp>AS146490 Corp</stp>
        <stp>security_name</stp>
        <stp>[sectors 01.xlsx]all names!R69C7</stp>
        <tr r="G69" s="16"/>
      </tp>
      <tp t="s">
        <v>ULFP 2 1/8 PERP</v>
        <stp/>
        <stp>##V3_BDPV12</stp>
        <stp>AS146424 Corp</stp>
        <stp>security_name</stp>
        <stp>[sectors 01.xlsx]all names!R69C6</stp>
        <tr r="F69" s="16"/>
      </tp>
      <tp t="s">
        <v>ORAFP 1 3/4 PERP</v>
        <stp/>
        <stp>##V3_BDPV12</stp>
        <stp>ZR570567 Corp</stp>
        <stp>security_name</stp>
        <stp>[sectors 01.xlsx]all names!R49C7</stp>
        <tr r="G49" s="16"/>
      </tp>
    </main>
    <main first="bofaddin.rtdserver">
      <tp t="s">
        <v>#N/A N/A</v>
        <stp/>
        <stp>BDH|16565970246267415711</stp>
        <tr r="AD39" s="21"/>
      </tp>
    </main>
    <main first="bofaddin.rtdserver">
      <tp t="s">
        <v>#N/A N/A</v>
        <stp/>
        <stp>BDH|13387766686951882689</stp>
        <tr r="Y22" s="20"/>
      </tp>
      <tp t="s">
        <v>#N/A N/A</v>
        <stp/>
        <stp>BDH|18168914612073641815</stp>
        <tr r="Z27" s="20"/>
      </tp>
      <tp t="s">
        <v>#N/A N/A</v>
        <stp/>
        <stp>BDH|10429372314280227906</stp>
        <tr r="U25" s="24"/>
      </tp>
      <tp t="s">
        <v>#N/A N/A</v>
        <stp/>
        <stp>BDH|15500411102449053320</stp>
        <tr r="U33" s="24"/>
      </tp>
      <tp t="s">
        <v>#N/A N/A</v>
        <stp/>
        <stp>BDH|16141075294037564307</stp>
        <tr r="U38" s="24"/>
      </tp>
    </main>
    <main first="bofaddin.rtdserver">
      <tp t="s">
        <v>#N/A N/A</v>
        <stp/>
        <stp>BDH|17603286683446293094</stp>
        <tr r="Y16" s="21"/>
      </tp>
      <tp t="e">
        <v>#N/A</v>
        <stp/>
        <stp>BDH|17052762248866910910</stp>
        <tr r="AA8" s="24"/>
      </tp>
      <tp t="s">
        <v>#N/A N/A</v>
        <stp/>
        <stp>BDH|13582518294063403720</stp>
        <tr r="AE25" s="20"/>
        <tr r="AD32" s="21"/>
      </tp>
    </main>
    <main first="bofaddin.rtdserver">
      <tp t="s">
        <v>#N/A N/A</v>
        <stp/>
        <stp>BDH|16656529584755907553</stp>
        <tr r="AA13" s="24"/>
      </tp>
    </main>
    <main first="bloomberg.rtd">
      <tp t="s">
        <v>16/03/2027</v>
        <stp/>
        <stp>##V3_BDPV12</stp>
        <stp>BJ924355 Corp</stp>
        <stp>nxt_call_dt</stp>
        <stp>[sectors 01.xlsx]curves eur!R17C9</stp>
        <tr r="I17" s="21"/>
      </tp>
      <tp t="s">
        <v>04/09/2023</v>
        <stp/>
        <stp>##V3_BDPV12</stp>
        <stp>AR738776 Corp</stp>
        <stp>nxt_call_dt</stp>
        <stp>[sectors 01.xlsx]curves eur!R38C8</stp>
        <tr r="H38" s="21"/>
      </tp>
      <tp>
        <v>751.12662670189445</v>
        <stp/>
        <stp>##V3_BDPV12</stp>
        <stp>FR0013399177 Corp</stp>
        <stp>yas_ispread</stp>
        <stp>[sectors 01.xlsx]sectors (table)!R7C11</stp>
        <tr r="K7" s="24"/>
      </tp>
      <tp t="s">
        <v>18/07/2029</v>
        <stp/>
        <stp>##V3_BDPV12</stp>
        <stp>ZQ100348 Corp</stp>
        <stp>nxt_call_dt</stp>
        <stp>[sectors 01.xlsx]all names!R24C9</stp>
        <tr r="I24" s="16"/>
      </tp>
      <tp>
        <v>789.75968079083884</v>
        <stp/>
        <stp>##V3_BDPV12</stp>
        <stp>FR0013457157 Corp</stp>
        <stp>yas_ispread</stp>
        <stp>[sectors 01.xlsx]sectors (table)!R7C12</stp>
        <tr r="L7" s="24"/>
      </tp>
      <tp t="s">
        <v>06/10/2026</v>
        <stp/>
        <stp>##V3_BDPV12</stp>
        <stp>QZ730458 Corp</stp>
        <stp>nxt_call_dt</stp>
        <stp>[sectors 01.xlsx]all names!R67C9</stp>
        <tr r="I67" s="16"/>
      </tp>
      <tp>
        <v>263.89533352311082</v>
        <stp/>
        <stp>##V3_BDPV12</stp>
        <stp>XS1191320297 Corp</stp>
        <stp>yas_ispread</stp>
        <stp>[sectors 01.xlsx]sectors (table)!R6C11</stp>
        <tr r="K6" s="24"/>
      </tp>
      <tp t="s">
        <v>19/11/2023</v>
        <stp/>
        <stp>##V3_BDPV12</stp>
        <stp>QJ787834 Corp</stp>
        <stp>nxt_call_dt</stp>
        <stp>[sectors 01.xlsx]all names!R70C8</stp>
        <tr r="H70" s="16"/>
      </tp>
      <tp t="s">
        <v>19/03/2027</v>
        <stp/>
        <stp>##V3_BDPV12</stp>
        <stp>EK785024 Corp</stp>
        <stp>nxt_call_dt</stp>
        <stp>[sectors 01.xlsx]all names!R70C9</stp>
        <tr r="I70" s="16"/>
      </tp>
      <tp t="s">
        <v>#N/A N/A</v>
        <stp/>
        <stp>##V3_BDPV12</stp>
        <stp>ZP989429 Corp</stp>
        <stp>rtg_moody</stp>
        <stp>[sectors 01.xlsx]curves!R9C18</stp>
        <tr r="R9" s="20"/>
      </tp>
      <tp t="s">
        <v>IFXGR 2 7/8 PERP</v>
        <stp/>
        <stp>##V3_BDPV12</stp>
        <stp>ZR796682 Corp</stp>
        <stp>security_name</stp>
        <stp>[sectors 01.xlsx]all names!R39C6</stp>
        <tr r="F39" s="16"/>
      </tp>
      <tp t="s">
        <v>SOLBBB 4 1/4 PERP</v>
        <stp/>
        <stp>##V3_BDPV12</stp>
        <stp>AV915324 Corp</stp>
        <stp>security_name</stp>
        <stp>[sectors 01.xlsx]all names!R58C7</stp>
        <tr r="G58" s="16"/>
      </tp>
    </main>
    <main first="bofaddin.rtdserver">
      <tp t="s">
        <v>#N/A N/A</v>
        <stp/>
        <stp>BDH|14546555481354225523</stp>
        <tr r="Z9" s="24"/>
      </tp>
    </main>
    <main first="bofaddin.rtdserver">
      <tp t="s">
        <v>#N/A N/A</v>
        <stp/>
        <stp>BDH|13911596032048174508</stp>
        <tr r="V26" s="24"/>
      </tp>
      <tp t="e">
        <v>#N/A</v>
        <stp/>
        <stp>BDH|16329204017485081812</stp>
        <tr r="F26" s="15"/>
      </tp>
    </main>
    <main first="bofaddin.rtdserver">
      <tp t="e">
        <v>#N/A</v>
        <stp/>
        <stp>BDH|11825902220396661490</stp>
        <tr r="F24" s="15"/>
      </tp>
    </main>
    <main first="bofaddin.rtdserver">
      <tp t="e">
        <v>#N/A</v>
        <stp/>
        <stp>BDH|14473517101349342014</stp>
        <tr r="Z39" s="24"/>
      </tp>
      <tp t="e">
        <v>#N/A</v>
        <stp/>
        <stp>BDH|14059298096387153076</stp>
        <tr r="Z31" s="24"/>
      </tp>
    </main>
    <main first="bofaddin.rtdserver">
      <tp t="e">
        <v>#N/A</v>
        <stp/>
        <stp>BDH|17871017431754628827</stp>
        <tr r="Z21" s="24"/>
      </tp>
    </main>
    <main first="bofaddin.rtdserver">
      <tp t="e">
        <v>#N/A</v>
        <stp/>
        <stp>BDH|11658814322527307490</stp>
        <tr r="AA20" s="24"/>
      </tp>
      <tp t="s">
        <v>#N/A N/A</v>
        <stp/>
        <stp>BDH|14384450810678852100</stp>
        <tr r="X17" s="21"/>
      </tp>
      <tp t="s">
        <v>#N/A N/A</v>
        <stp/>
        <stp>BDH|11105375679968246530</stp>
        <tr r="V11" s="24"/>
      </tp>
    </main>
    <main first="bloomberg.rtd">
      <tp t="s">
        <v>24/04/2024</v>
        <stp/>
        <stp>##V3_BDPV12</stp>
        <stp>EK872764 Corp</stp>
        <stp>nxt_call_dt</stp>
        <stp>[sectors 01.xlsx]curves!R32C10</stp>
        <tr r="J32" s="20"/>
      </tp>
      <tp t="s">
        <v>11/03/2026</v>
        <stp/>
        <stp>##V3_BDPV12</stp>
        <stp>BJ814648 Corp</stp>
        <stp>nxt_call_dt</stp>
        <stp>[sectors 01.xlsx]curves!R36C10</stp>
        <tr r="J36" s="20"/>
      </tp>
      <tp t="s">
        <v>16/01/2023</v>
        <stp/>
        <stp>##V3_BDPV12</stp>
        <stp>AQ711148 Corp</stp>
        <stp>nxt_call_dt</stp>
        <stp>[sectors 01.xlsx]curves eur!R40C8</stp>
        <tr r="H40" s="21"/>
      </tp>
      <tp t="s">
        <v>08/04/2025</v>
        <stp/>
        <stp>##V3_BDPV12</stp>
        <stp>AZ371883 Corp</stp>
        <stp>nxt_call_dt</stp>
        <stp>[sectors 01.xlsx]curves eur!R40C9</stp>
        <tr r="I40" s="21"/>
      </tp>
      <tp t="s">
        <v>09/08/2023</v>
        <stp/>
        <stp>##V3_BDPV12</stp>
        <stp>AS322477 Corp</stp>
        <stp>nxt_call_dt</stp>
        <stp>[sectors 01.xlsx]curves eur!R13C8</stp>
        <tr r="H13" s="21"/>
      </tp>
      <tp t="s">
        <v>02/03/2025</v>
        <stp/>
        <stp>##V3_BDPV12</stp>
        <stp>ZP991036 Corp</stp>
        <stp>nxt_call_dt</stp>
        <stp>[sectors 01.xlsx]all names!R62C8</stp>
        <tr r="H62" s="16"/>
      </tp>
      <tp t="s">
        <v>02/03/2025</v>
        <stp/>
        <stp>##V3_BDPV12</stp>
        <stp>ZP991036 Corp</stp>
        <stp>nxt_call_dt</stp>
        <stp>[sectors 01.xlsx]all names!R62C9</stp>
        <tr r="I62" s="16"/>
      </tp>
      <tp t="s">
        <v>22/01/2025</v>
        <stp/>
        <stp>##V3_BDPV12</stp>
        <stp>ZQ099270 Corp</stp>
        <stp>nxt_call_dt</stp>
        <stp>[sectors 01.xlsx]all names!R24C8</stp>
        <tr r="H24" s="16"/>
      </tp>
      <tp>
        <v>312.8045654296875</v>
        <stp/>
        <stp>##V3_BDPV12</stp>
        <stp>XS0992293901 Corp</stp>
        <stp>blp_i_sprd_mid</stp>
        <stp>[sectors 01.xlsx]curves eur!R7C12</stp>
        <tr r="L7" s="21"/>
      </tp>
      <tp t="s">
        <v>18/11/2022</v>
        <stp/>
        <stp>##V3_BDPV12</stp>
        <stp>EK588292 Corp</stp>
        <stp>nxt_call_dt</stp>
        <stp>[sectors 01.xlsx]all names!R47C8</stp>
        <tr r="H47" s="16"/>
      </tp>
      <tp t="s">
        <v>04/12/2023</v>
        <stp/>
        <stp>##V3_BDPV12</stp>
        <stp>AV915324 Corp</stp>
        <stp>nxt_call_dt</stp>
        <stp>[sectors 01.xlsx]all names!R58C9</stp>
        <tr r="I58" s="16"/>
      </tp>
      <tp t="s">
        <v>11/04/2028</v>
        <stp/>
        <stp>##V3_BDPV12</stp>
        <stp>AR887333 Corp</stp>
        <stp>nxt_call_dt</stp>
        <stp>[sectors 01.xlsx]all names!R26C9</stp>
        <tr r="I26" s="16"/>
      </tp>
      <tp t="s">
        <v>11/04/2028</v>
        <stp/>
        <stp>##V3_BDPV12</stp>
        <stp>AR887333 Corp</stp>
        <stp>nxt_call_dt</stp>
        <stp>[sectors 01.xlsx]all names!R26C8</stp>
        <tr r="H26" s="16"/>
      </tp>
      <tp t="s">
        <v>25/01/2026</v>
        <stp/>
        <stp>##V3_BDPV12</stp>
        <stp>AS146490 Corp</stp>
        <stp>nxt_call_dt</stp>
        <stp>[sectors 01.xlsx]all names!R69C9</stp>
        <tr r="I69" s="16"/>
      </tp>
      <tp t="s">
        <v>IBESM 1 7/8 PERP</v>
        <stp/>
        <stp>##V3_BDPV12</stp>
        <stp>AQ026565 Corp</stp>
        <stp>security_name</stp>
        <stp>[sectors 01.xlsx]all names!R38C6</stp>
        <tr r="F38" s="16"/>
      </tp>
      <tp t="s">
        <v>NGGLN 1 5/8 12/05/79</v>
        <stp/>
        <stp>##V3_BDPV12</stp>
        <stp>ZR363806 Corp</stp>
        <stp>security_name</stp>
        <stp>[sectors 01.xlsx]all names!R46C6</stp>
        <tr r="F46" s="16"/>
      </tp>
      <tp t="s">
        <v>NGGLN 2 1/8 09/05/82</v>
        <stp/>
        <stp>##V3_BDPV12</stp>
        <stp>ZR363807 Corp</stp>
        <stp>security_name</stp>
        <stp>[sectors 01.xlsx]all names!R46C7</stp>
        <tr r="G46" s="16"/>
      </tp>
    </main>
    <main first="bofaddin.rtdserver">
      <tp t="s">
        <v>#N/A N/A</v>
        <stp/>
        <stp>BDH|13568143502252298910</stp>
        <tr r="U35" s="24"/>
      </tp>
      <tp t="s">
        <v>#N/A N/A</v>
        <stp/>
        <stp>BDH|13165897871697812245</stp>
        <tr r="AE36" s="20"/>
        <tr r="AD11" s="21"/>
      </tp>
    </main>
    <main first="bofaddin.rtdserver">
      <tp t="e">
        <v>#N/A</v>
        <stp/>
        <stp>BDH|17040115484710127731</stp>
        <tr r="Z22" s="24"/>
      </tp>
    </main>
    <main first="bofaddin.rtdserver">
      <tp t="s">
        <v>#N/A N/A</v>
        <stp/>
        <stp>BDH|15859582193991756126</stp>
        <tr r="Y33" s="20"/>
      </tp>
      <tp t="s">
        <v>#N/A N/A</v>
        <stp/>
        <stp>BDH|11222076345569889511</stp>
        <tr r="AD47" s="20"/>
      </tp>
      <tp t="s">
        <v>#N/A N/A</v>
        <stp/>
        <stp>BDH|18364041010416770697</stp>
        <tr r="AA16" s="24"/>
      </tp>
      <tp t="s">
        <v>#N/A N/A</v>
        <stp/>
        <stp>BDH|13689317285905154482</stp>
        <tr r="AD39" s="20"/>
        <tr r="AC8" s="21"/>
      </tp>
      <tp t="e">
        <v>#N/A</v>
        <stp/>
        <stp>BDH|17905413285674507627</stp>
        <tr r="AA38" s="24"/>
      </tp>
      <tp t="s">
        <v>#N/A N/A</v>
        <stp/>
        <stp>BDH|10778958689061886990</stp>
        <tr r="Y14" s="20"/>
      </tp>
    </main>
    <main first="bofaddin.rtdserver">
      <tp t="e">
        <v>#N/A</v>
        <stp/>
        <stp>BDH|17223604439272072950</stp>
        <tr r="AA11" s="24"/>
      </tp>
    </main>
    <main first="bloomberg.rtd">
      <tp t="s">
        <v>19/03/2027</v>
        <stp/>
        <stp>##V3_BDPV12</stp>
        <stp>EK785024 Corp</stp>
        <stp>nxt_call_dt</stp>
        <stp>[sectors 01.xlsx]curves!R49C10</stp>
        <tr r="J49" s="20"/>
      </tp>
      <tp t="s">
        <v>11/03/2026</v>
        <stp/>
        <stp>##V3_BDPV12</stp>
        <stp>BJ814648 Corp</stp>
        <stp>nxt_call_dt</stp>
        <stp>[sectors 01.xlsx]curves eur!R11C9</stp>
        <tr r="I11" s="21"/>
      </tp>
      <tp t="s">
        <v>20/03/2030</v>
        <stp/>
        <stp>##V3_BDPV12</stp>
        <stp>EK811579 Corp</stp>
        <stp>nxt_call_dt</stp>
        <stp>[sectors 01.xlsx]curves eur!R33C9</stp>
        <tr r="I33" s="21"/>
      </tp>
      <tp t="s">
        <v>20/10/2025</v>
        <stp/>
        <stp>##V3_BDPV12</stp>
        <stp>QJ201812 Corp</stp>
        <stp>nxt_call_dt</stp>
        <stp>[sectors 01.xlsx]all names!R18C9</stp>
        <tr r="I18" s="16"/>
      </tp>
      <tp t="s">
        <v>05/11/2020</v>
        <stp/>
        <stp>##V3_BDPV12</stp>
        <stp>UV391246 Corp</stp>
        <stp>nxt_call_dt</stp>
        <stp>[sectors 01.xlsx]all names!R25C8</stp>
        <tr r="H25" s="16"/>
      </tp>
      <tp t="s">
        <v>05/09/2023</v>
        <stp/>
        <stp>##V3_BDPV12</stp>
        <stp>AU216832 Corp</stp>
        <stp>nxt_call_dt</stp>
        <stp>[sectors 01.xlsx]all names!R29C9</stp>
        <tr r="I29" s="16"/>
      </tp>
      <tp t="s">
        <v>05/09/2023</v>
        <stp/>
        <stp>##V3_BDPV12</stp>
        <stp>AU216832 Corp</stp>
        <stp>nxt_call_dt</stp>
        <stp>[sectors 01.xlsx]all names!R29C8</stp>
        <tr r="H29" s="16"/>
      </tp>
      <tp t="s">
        <v>EUR</v>
        <stp/>
        <stp>##V3_BDPV12</stp>
        <stp>AL211915 Corp</stp>
        <stp>crncy</stp>
        <stp>[sectors 01.xlsx]curves eur!R8C20</stp>
        <tr r="T8" s="21"/>
      </tp>
      <tp>
        <v>333.97781372070313</v>
        <stp/>
        <stp>##V3_BDPV12</stp>
        <stp>XS1811181566 Corp</stp>
        <stp>blp_i_sprd_mid</stp>
        <stp>[sectors 01.xlsx]curves eur!R9C13</stp>
        <tr r="M9" s="21"/>
      </tp>
      <tp t="s">
        <v>EDF 4 PERP</v>
        <stp/>
        <stp>##V3_BDPV12</stp>
        <stp>AU669900 Corp</stp>
        <stp>security_name</stp>
        <stp>[sectors 01.xlsx]all names!R27C6</stp>
        <tr r="F27" s="16"/>
      </tp>
      <tp t="s">
        <v>JUSTLN 9 3/8 PERP</v>
        <stp/>
        <stp>##V3_BDPV12</stp>
        <stp>AX691342 Corp</stp>
        <stp>security_name</stp>
        <stp>[sectors 01.xlsx]all names!R40C7</stp>
        <tr r="G40" s="16"/>
      </tp>
      <tp t="s">
        <v>JUSTLN 9 3/8 PERP</v>
        <stp/>
        <stp>##V3_BDPV12</stp>
        <stp>AX691342 Corp</stp>
        <stp>security_name</stp>
        <stp>[sectors 01.xlsx]all names!R40C6</stp>
        <tr r="F40" s="16"/>
      </tp>
      <tp t="s">
        <v>AKFAST 3 7/8 10/05/78</v>
        <stp/>
        <stp>##V3_BDPV12</stp>
        <stp>AR936992 Corp</stp>
        <stp>security_name</stp>
        <stp>[sectors 01.xlsx]all names!R10C6</stp>
        <tr r="F10" s="16"/>
      </tp>
    </main>
    <main first="bofaddin.rtdserver">
      <tp t="s">
        <v>#N/A N/A</v>
        <stp/>
        <stp>BDH|12639941153444433456</stp>
        <tr r="Z25" s="20"/>
        <tr r="Y32" s="21"/>
      </tp>
      <tp t="s">
        <v>#N/A N/A</v>
        <stp/>
        <stp>BDH|15941381105600055861</stp>
        <tr r="Y20" s="20"/>
      </tp>
      <tp t="s">
        <v>#N/A N/A</v>
        <stp/>
        <stp>BDH|14992919319465705713</stp>
        <tr r="V39" s="24"/>
      </tp>
    </main>
    <main first="bofaddin.rtdserver">
      <tp t="s">
        <v>#N/A N/A</v>
        <stp/>
        <stp>BDH|15893919459204053386</stp>
        <tr r="AD27" s="20"/>
      </tp>
    </main>
    <main first="bofaddin.rtdserver">
      <tp t="s">
        <v>#N/A N/A</v>
        <stp/>
        <stp>BDH|16687823162777804134</stp>
        <tr r="Z33" s="20"/>
      </tp>
      <tp t="s">
        <v>#N/A N/A</v>
        <stp/>
        <stp>BDH|12610949309200029578</stp>
        <tr r="Z12" s="24"/>
      </tp>
      <tp t="s">
        <v>#N/A N/A</v>
        <stp/>
        <stp>BDH|17506260574729055598</stp>
        <tr r="X39" s="21"/>
      </tp>
    </main>
    <main first="bloomberg.rtd">
      <tp t="s">
        <v>19/07/2027</v>
        <stp/>
        <stp>##V3_BDPV12</stp>
        <stp>AO262515 Corp</stp>
        <stp>nxt_call_dt</stp>
        <stp>[sectors 01.xlsx]curves!R41C10</stp>
        <tr r="J41" s="20"/>
      </tp>
      <tp t="s">
        <v>30/01/2024</v>
        <stp/>
        <stp>##V3_BDPV12</stp>
        <stp>AW875570 Corp</stp>
        <stp>nxt_call_dt</stp>
        <stp>[sectors 01.xlsx]curves eur!R42C8</stp>
        <tr r="H42" s="21"/>
      </tp>
      <tp t="s">
        <v>25/01/2026</v>
        <stp/>
        <stp>##V3_BDPV12</stp>
        <stp>AS146490 Corp</stp>
        <stp>nxt_call_dt</stp>
        <stp>[sectors 01.xlsx]curves eur!R41C9</stp>
        <tr r="I41" s="21"/>
      </tp>
      <tp t="s">
        <v>25/07/2023</v>
        <stp/>
        <stp>##V3_BDPV12</stp>
        <stp>AS146424 Corp</stp>
        <stp>nxt_call_dt</stp>
        <stp>[sectors 01.xlsx]curves eur!R41C8</stp>
        <tr r="H41" s="21"/>
      </tp>
      <tp>
        <v>330.26077396491604</v>
        <stp/>
        <stp>##V3_BDPV12</stp>
        <stp>XS1811181566 Corp</stp>
        <stp>yas_ispread</stp>
        <stp>[sectors 01.xlsx]sectors (table)!R6C12</stp>
        <tr r="L6" s="24"/>
      </tp>
      <tp t="s">
        <v>16/07/2025</v>
        <stp/>
        <stp>##V3_BDPV12</stp>
        <stp>ZS108668 Corp</stp>
        <stp>nxt_call_dt</stp>
        <stp>[sectors 01.xlsx]all names!R23C9</stp>
        <tr r="I23" s="16"/>
      </tp>
      <tp>
        <v>361.7415145478567</v>
        <stp/>
        <stp>##V3_BDPV12</stp>
        <stp>XS1323897725 Corp</stp>
        <stp>yas_ispread</stp>
        <stp>[sectors 01.xlsx]sectors (table)!R4C12</stp>
        <tr r="L4" s="24"/>
      </tp>
      <tp t="s">
        <v>13/11/2025</v>
        <stp/>
        <stp>##V3_BDPV12</stp>
        <stp>AP809058 Corp</stp>
        <stp>nxt_call_dt</stp>
        <stp>[sectors 01.xlsx]all names!R33C9</stp>
        <tr r="I33" s="16"/>
      </tp>
      <tp t="s">
        <v>23/04/2023</v>
        <stp/>
        <stp>##V3_BDPV12</stp>
        <stp>EK848378 Corp</stp>
        <stp>nxt_call_dt</stp>
        <stp>[sectors 01.xlsx]all names!R17C8</stp>
        <tr r="H17" s="16"/>
      </tp>
      <tp t="s">
        <v>26/04/2024</v>
        <stp/>
        <stp>##V3_BDPV12</stp>
        <stp>AX691342 Corp</stp>
        <stp>nxt_call_dt</stp>
        <stp>[sectors 01.xlsx]all names!R40C9</stp>
        <tr r="I40" s="16"/>
      </tp>
      <tp t="s">
        <v>26/04/2024</v>
        <stp/>
        <stp>##V3_BDPV12</stp>
        <stp>AX691342 Corp</stp>
        <stp>nxt_call_dt</stp>
        <stp>[sectors 01.xlsx]all names!R40C8</stp>
        <tr r="H40" s="16"/>
      </tp>
      <tp t="s">
        <v>16/01/2023</v>
        <stp/>
        <stp>##V3_BDPV12</stp>
        <stp>AQ711148 Corp</stp>
        <stp>nxt_call_dt</stp>
        <stp>[sectors 01.xlsx]all names!R32C8</stp>
        <tr r="H32" s="16"/>
      </tp>
      <tp t="s">
        <v>20/03/2030</v>
        <stp/>
        <stp>##V3_BDPV12</stp>
        <stp>EK811579 Corp</stp>
        <stp>nxt_call_dt</stp>
        <stp>[sectors 01.xlsx]all names!R73C9</stp>
        <tr r="I73" s="16"/>
      </tp>
      <tp t="s">
        <v>26/06/2023</v>
        <stp/>
        <stp>##V3_BDPV12</stp>
        <stp>EJ723329 Corp</stp>
        <stp>nxt_call_dt</stp>
        <stp>[sectors 01.xlsx]all names!R50C8</stp>
        <tr r="H50" s="16"/>
      </tp>
      <tp t="s">
        <v>12/01/2025</v>
        <stp/>
        <stp>##V3_BDPV12</stp>
        <stp>AZ576858 Corp</stp>
        <stp>nxt_call_dt</stp>
        <stp>[sectors 01.xlsx]all names!R14C9</stp>
        <tr r="I14" s="16"/>
      </tp>
      <tp t="s">
        <v>EDPPL 4.496 04/30/79</v>
        <stp/>
        <stp>##V3_BDPV12</stp>
        <stp>AW875570 Corp</stp>
        <stp>security_name</stp>
        <stp>[sectors 01.xlsx]all names!R28C6</stp>
        <tr r="F28" s="16"/>
      </tp>
    </main>
    <main first="bofaddin.rtdserver">
      <tp t="s">
        <v>#N/A N/A</v>
        <stp/>
        <stp>BDH|15535663030957060827</stp>
        <tr r="AD27" s="21"/>
      </tp>
      <tp t="s">
        <v>#N/A N/A</v>
        <stp/>
        <stp>BDH|10727900967652961285</stp>
        <tr r="AD15" s="21"/>
      </tp>
      <tp t="s">
        <v>#N/A N/A</v>
        <stp/>
        <stp>BDH|10168211119885896903</stp>
        <tr r="Z13" s="24"/>
      </tp>
      <tp t="s">
        <v>#N/A N/A</v>
        <stp/>
        <stp>BDH|14647933232355464409</stp>
        <tr r="V14" s="24"/>
      </tp>
      <tp t="s">
        <v>#N/A N/A</v>
        <stp/>
        <stp>BDH|13011650243726318867</stp>
        <tr r="Z35" s="20"/>
        <tr r="Y24" s="21"/>
      </tp>
    </main>
    <main first="bofaddin.rtdserver">
      <tp t="s">
        <v>#N/A N/A</v>
        <stp/>
        <stp>BDH|11226841417396461174</stp>
        <tr r="Z7" s="20"/>
      </tp>
    </main>
    <main first="bofaddin.rtdserver">
      <tp t="s">
        <v>#N/A N/A</v>
        <stp/>
        <stp>BDH|16344485946141606820</stp>
        <tr r="U12" s="24"/>
      </tp>
      <tp t="s">
        <v>#N/A N/A</v>
        <stp/>
        <stp>BDH|14218988873874968190</stp>
        <tr r="V17" s="24"/>
      </tp>
    </main>
    <main first="bofaddin.rtdserver">
      <tp t="s">
        <v>#N/A N/A</v>
        <stp/>
        <stp>BDH|17692087792261267068</stp>
        <tr r="U9" s="24"/>
      </tp>
      <tp t="s">
        <v>#N/A N/A</v>
        <stp/>
        <stp>BDH|12812541211851051807</stp>
        <tr r="AE21" s="20"/>
        <tr r="AD42" s="21"/>
      </tp>
    </main>
    <main first="bofaddin.rtdserver">
      <tp t="s">
        <v>#N/A N/A</v>
        <stp/>
        <stp>BDH|10436215239256705858</stp>
        <tr r="Z4" s="24"/>
      </tp>
    </main>
    <main first="bloomberg.rtd">
      <tp t="s">
        <v>23/04/2027</v>
        <stp/>
        <stp>##V3_BDPV12</stp>
        <stp>EK864970 Corp</stp>
        <stp>nxt_call_dt</stp>
        <stp>[sectors 01.xlsx]curves eur!R34C9</stp>
        <tr r="I34" s="21"/>
      </tp>
      <tp t="s">
        <v>30/03/2022</v>
        <stp/>
        <stp>##V3_BDPV12</stp>
        <stp>EK821917 Corp</stp>
        <stp>nxt_call_dt</stp>
        <stp>[sectors 01.xlsx]curves eur!R21C8</stp>
        <tr r="H21" s="21"/>
      </tp>
      <tp t="s">
        <v>22/03/2029</v>
        <stp/>
        <stp>##V3_BDPV12</stp>
        <stp>BK123260 Corp</stp>
        <stp>nxt_call_dt</stp>
        <stp>[sectors 01.xlsx]curves!R15C10</stp>
        <tr r="J15" s="20"/>
      </tp>
      <tp t="s">
        <v>22/03/2026</v>
        <stp/>
        <stp>##V3_BDPV12</stp>
        <stp>BK122273 Corp</stp>
        <stp>nxt_call_dt</stp>
        <stp>[sectors 01.xlsx]curves eur!R25C8</stp>
        <tr r="H25" s="21"/>
      </tp>
      <tp t="s">
        <v>09/12/2025</v>
        <stp/>
        <stp>##V3_BDPV12</stp>
        <stp>QJ993374 Corp</stp>
        <stp>nxt_call_dt</stp>
        <stp>[sectors 01.xlsx]curves!R33C10</stp>
        <tr r="J33" s="20"/>
      </tp>
      <tp t="s">
        <v>24/04/2024</v>
        <stp/>
        <stp>##V3_BDPV12</stp>
        <stp>EK872764 Corp</stp>
        <stp>nxt_call_dt</stp>
        <stp>[sectors 01.xlsx]curves eur!R12C9</stp>
        <tr r="I12" s="21"/>
      </tp>
      <tp t="s">
        <v>16/03/2027</v>
        <stp/>
        <stp>##V3_BDPV12</stp>
        <stp>BJ924355 Corp</stp>
        <stp>nxt_call_dt</stp>
        <stp>[sectors 01.xlsx]curves!R19C10</stp>
        <tr r="J19" s="20"/>
      </tp>
      <tp t="s">
        <v>03/07/2028</v>
        <stp/>
        <stp>##V3_BDPV12</stp>
        <stp>AU692498 Corp</stp>
        <stp>nxt_call_dt</stp>
        <stp>[sectors 01.xlsx]curves eur!R36C9</stp>
        <tr r="I36" s="21"/>
      </tp>
      <tp t="s">
        <v>02/06/2021</v>
        <stp/>
        <stp>##V3_BDPV12</stp>
        <stp>QJ937853 Corp</stp>
        <stp>nxt_call_dt</stp>
        <stp>[sectors 01.xlsx]all names!R58C8</stp>
        <tr r="H58" s="16"/>
      </tp>
      <tp t="s">
        <v>22/12/2021</v>
        <stp/>
        <stp>##V3_BDPV12</stp>
        <stp>AM679347 Corp</stp>
        <stp>nxt_call_dt</stp>
        <stp>[sectors 01.xlsx]all names!R68C8</stp>
        <tr r="H68" s="16"/>
      </tp>
      <tp t="s">
        <v>01/10/2021</v>
        <stp/>
        <stp>##V3_BDPV12</stp>
        <stp>EK508481 Corp</stp>
        <stp>nxt_call_dt</stp>
        <stp>[sectors 01.xlsx]all names!R49C8</stp>
        <tr r="H49" s="16"/>
      </tp>
      <tp>
        <v>264.10293579101563</v>
        <stp/>
        <stp>##V3_BDPV12</stp>
        <stp>XS1191320297 Corp</stp>
        <stp>blp_i_sprd_mid</stp>
        <stp>[sectors 01.xlsx]curves eur!R9C12</stp>
        <tr r="L9" s="21"/>
      </tp>
      <tp t="s">
        <v>18/05/2022</v>
        <stp/>
        <stp>##V3_BDPV12</stp>
        <stp>LW068019 Corp</stp>
        <stp>nxt_call_dt</stp>
        <stp>[sectors 01.xlsx]all names!R67C8</stp>
        <tr r="H67" s="16"/>
      </tp>
      <tp t="s">
        <v>25/03/2021</v>
        <stp/>
        <stp>##V3_BDPV12</stp>
        <stp>EK803079 Corp</stp>
        <stp>nxt_call_dt</stp>
        <stp>[sectors 01.xlsx]all names!R51C8</stp>
        <tr r="H51" s="16"/>
      </tp>
      <tp t="s">
        <v>16/06/2022</v>
        <stp/>
        <stp>##V3_BDPV12</stp>
        <stp>AM717420 Corp</stp>
        <stp>nxt_call_dt</stp>
        <stp>[sectors 01.xlsx]all names!R59C9</stp>
        <tr r="I59" s="16"/>
      </tp>
      <tp t="s">
        <v>11/03/2026</v>
        <stp/>
        <stp>##V3_BDPV12</stp>
        <stp>BJ814648 Corp</stp>
        <stp>nxt_call_dt</stp>
        <stp>[sectors 01.xlsx]all names!R51C9</stp>
        <tr r="I51" s="16"/>
      </tp>
      <tp t="s">
        <v>LHNVX 3 PERP</v>
        <stp/>
        <stp>##V3_BDPV12</stp>
        <stp>AX960245 Corp</stp>
        <stp>security_name</stp>
        <stp>[sectors 01.xlsx]all names!R43C7</stp>
        <tr r="G43" s="16"/>
      </tp>
      <tp t="s">
        <v>LHNVX 3 PERP</v>
        <stp/>
        <stp>##V3_BDPV12</stp>
        <stp>AX960245 Corp</stp>
        <stp>security_name</stp>
        <stp>[sectors 01.xlsx]all names!R43C6</stp>
        <tr r="F43" s="16"/>
      </tp>
      <tp t="s">
        <v>TOTAL 3.369 PERP</v>
        <stp/>
        <stp>##V3_BDPV12</stp>
        <stp>QZ730458 Corp</stp>
        <stp>security_name</stp>
        <stp>[sectors 01.xlsx]all names!R67C7</stp>
        <tr r="G67" s="16"/>
      </tp>
    </main>
    <main first="bofaddin.rtdserver">
      <tp t="s">
        <v>#N/A N/A</v>
        <stp/>
        <stp>BDH|17089405857689792309</stp>
        <tr r="Z34" s="24"/>
      </tp>
      <tp t="s">
        <v>#N/A N/A</v>
        <stp/>
        <stp>BDH|18058325911142379404</stp>
        <tr r="Z42" s="20"/>
      </tp>
      <tp t="s">
        <v>#N/A N/A</v>
        <stp/>
        <stp>BDH|17089094599383283126</stp>
        <tr r="V5" s="24"/>
      </tp>
      <tp t="s">
        <v>#N/A N/A</v>
        <stp/>
        <stp>BDH|13201309447629119176</stp>
        <tr r="V38" s="24"/>
      </tp>
      <tp t="s">
        <v>#N/A N/A</v>
        <stp/>
        <stp>BDH|16756903935980675077</stp>
        <tr r="Y25" s="20"/>
        <tr r="X32" s="21"/>
      </tp>
      <tp t="s">
        <v>#N/A N/A</v>
        <stp/>
        <stp>BDH|15546137285214228426</stp>
        <tr r="Y7" s="20"/>
      </tp>
    </main>
    <main first="bofaddin.rtdserver">
      <tp t="s">
        <v>#N/A N/A</v>
        <stp/>
        <stp>BDH|16960619983481877569</stp>
        <tr r="Y10" s="21"/>
      </tp>
    </main>
    <main first="bofaddin.rtdserver">
      <tp t="e">
        <v>#N/A</v>
        <stp/>
        <stp>BDH|11260550491758966977</stp>
        <tr r="Z35" s="24"/>
      </tp>
    </main>
    <main first="bofaddin.rtdserver">
      <tp t="s">
        <v>#N/A N/A</v>
        <stp/>
        <stp>BDH|16161950557432837471</stp>
        <tr r="Y39" s="21"/>
      </tp>
    </main>
    <main first="bofaddin.rtdserver">
      <tp t="s">
        <v>#N/A N/A</v>
        <stp/>
        <stp>BDH|12710751678929363761</stp>
        <tr r="Y17" s="20"/>
        <tr r="X13" s="21"/>
      </tp>
    </main>
    <main first="bloomberg.rtd">
      <tp t="s">
        <v>22/03/2029</v>
        <stp/>
        <stp>##V3_BDPV12</stp>
        <stp>BK123260 Corp</stp>
        <stp>nxt_call_dt</stp>
        <stp>[sectors 01.xlsx]curves eur!R25C9</stp>
        <tr r="I25" s="21"/>
      </tp>
      <tp t="s">
        <v>03/09/2027</v>
        <stp/>
        <stp>##V3_BDPV12</stp>
        <stp>ZQ782646 Corp</stp>
        <stp>nxt_call_dt</stp>
        <stp>[sectors 01.xlsx]all names!R27C9</stp>
        <tr r="I27" s="16"/>
      </tp>
      <tp t="s">
        <v>19/12/2026</v>
        <stp/>
        <stp>##V3_BDPV12</stp>
        <stp>ZR570567 Corp</stp>
        <stp>nxt_call_dt</stp>
        <stp>[sectors 01.xlsx]all names!R49C9</stp>
        <tr r="I49" s="16"/>
      </tp>
      <tp t="s">
        <v>12/02/2021</v>
        <stp/>
        <stp>##V3_BDPV12</stp>
        <stp>UV429459 Corp</stp>
        <stp>nxt_call_dt</stp>
        <stp>[sectors 01.xlsx]all names!R42C8</stp>
        <tr r="H42" s="16"/>
      </tp>
      <tp t="s">
        <v>12/02/2021</v>
        <stp/>
        <stp>##V3_BDPV12</stp>
        <stp>UV429459 Corp</stp>
        <stp>nxt_call_dt</stp>
        <stp>[sectors 01.xlsx]all names!R42C9</stp>
        <tr r="I42" s="16"/>
      </tp>
      <tp t="s">
        <v>09/09/2027</v>
        <stp/>
        <stp>##V3_BDPV12</stp>
        <stp>ZQ804479 Corp</stp>
        <stp>nxt_call_dt</stp>
        <stp>[sectors 01.xlsx]all names!R50C9</stp>
        <tr r="I50" s="16"/>
      </tp>
      <tp t="s">
        <v>14/12/2022</v>
        <stp/>
        <stp>##V3_BDPV12</stp>
        <stp>AN880322 Corp</stp>
        <stp>nxt_call_dt</stp>
        <stp>[sectors 01.xlsx]all names!R73C8</stp>
        <tr r="H73" s="16"/>
      </tp>
      <tp t="s">
        <v>06/06/2023</v>
        <stp/>
        <stp>##V3_BDPV12</stp>
        <stp>AL243419 Corp</stp>
        <stp>nxt_call_dt</stp>
        <stp>[sectors 01.xlsx]all names!R44C8</stp>
        <tr r="H44" s="16"/>
      </tp>
      <tp t="s">
        <v>06/06/2023</v>
        <stp/>
        <stp>##V3_BDPV12</stp>
        <stp>AL243419 Corp</stp>
        <stp>nxt_call_dt</stp>
        <stp>[sectors 01.xlsx]all names!R44C9</stp>
        <tr r="I44" s="16"/>
      </tp>
      <tp t="s">
        <v>19/07/2023</v>
        <stp/>
        <stp>##V3_BDPV12</stp>
        <stp>AO262498 Corp</stp>
        <stp>nxt_call_dt</stp>
        <stp>[sectors 01.xlsx]all names!R57C8</stp>
        <tr r="H57" s="16"/>
      </tp>
      <tp t="s">
        <v>25/07/2023</v>
        <stp/>
        <stp>##V3_BDPV12</stp>
        <stp>AS146424 Corp</stp>
        <stp>nxt_call_dt</stp>
        <stp>[sectors 01.xlsx]all names!R69C8</stp>
        <tr r="H69" s="16"/>
      </tp>
      <tp t="s">
        <v>EUR</v>
        <stp/>
        <stp>##V3_BDPV12</stp>
        <stp>LW253022 Corp</stp>
        <stp>crncy</stp>
        <stp>[sectors 01.xlsx]curves eur!R8C19</stp>
        <tr r="S8" s="21"/>
      </tp>
      <tp t="s">
        <v>BNFP 1 3/4 PERP</v>
        <stp/>
        <stp>##V3_BDPV12</stp>
        <stp>AP691131 Corp</stp>
        <stp>security_name</stp>
        <stp>[sectors 01.xlsx]all names!R19C6</stp>
        <tr r="F19" s="16"/>
      </tp>
      <tp t="s">
        <v>BNFP 1 3/4 PERP</v>
        <stp/>
        <stp>##V3_BDPV12</stp>
        <stp>AP691131 Corp</stp>
        <stp>security_name</stp>
        <stp>[sectors 01.xlsx]all names!R19C7</stp>
        <tr r="G19" s="16"/>
      </tp>
      <tp t="s">
        <v>EDPPL 1.7 07/20/80</v>
        <stp/>
        <stp>##V3_BDPV12</stp>
        <stp>ZP454068 Corp</stp>
        <stp>security_name</stp>
        <stp>[sectors 01.xlsx]all names!R28C7</stp>
        <tr r="G28" s="16"/>
      </tp>
      <tp t="s">
        <v>MRKGR 2 7/8 06/25/79</v>
        <stp/>
        <stp>##V3_BDPV12</stp>
        <stp>AZ207706 Corp</stp>
        <stp>security_name</stp>
        <stp>[sectors 01.xlsx]all names!R45C7</stp>
        <tr r="G45" s="16"/>
      </tp>
    </main>
    <main first="bofaddin.rtdserver">
      <tp t="s">
        <v>#N/A N/A</v>
        <stp/>
        <stp>BDH|17346805505682151060</stp>
        <tr r="Y20" s="21"/>
      </tp>
      <tp t="s">
        <v>#N/A N/A</v>
        <stp/>
        <stp>BDH|10389181395195921079</stp>
        <tr r="AD17" s="21"/>
      </tp>
      <tp t="s">
        <v>#N/A N/A</v>
        <stp/>
        <stp>BDH|15158110875247644932</stp>
        <tr r="AE42" s="20"/>
      </tp>
      <tp t="s">
        <v>#N/A N/A</v>
        <stp/>
        <stp>BDH|10337150310838387553</stp>
        <tr r="V4" s="24"/>
      </tp>
      <tp t="s">
        <v>#N/A N/A</v>
        <stp/>
        <stp>BDH|10514776692436229518</stp>
        <tr r="U37" s="24"/>
      </tp>
      <tp t="s">
        <v>#N/A N/A</v>
        <stp/>
        <stp>BDH|13585486394865874624</stp>
        <tr r="AE26" s="20"/>
      </tp>
    </main>
    <main first="bofaddin.rtdserver">
      <tp t="s">
        <v>#N/A N/A</v>
        <stp/>
        <stp>BDH|18378640406207220477</stp>
        <tr r="X29" s="21"/>
      </tp>
      <tp t="s">
        <v>#N/A N/A</v>
        <stp/>
        <stp>BDH|12028494285814367793</stp>
        <tr r="U30" s="24"/>
      </tp>
      <tp t="s">
        <v>#N/A N/A</v>
        <stp/>
        <stp>BDH|11710343788676351107</stp>
        <tr r="Y16" s="20"/>
      </tp>
      <tp t="s">
        <v>#N/A N/A</v>
        <stp/>
        <stp>BDH|16321984317955626628</stp>
        <tr r="AE45" s="20"/>
        <tr r="AD26" s="21"/>
      </tp>
      <tp t="s">
        <v>#N/A N/A</v>
        <stp/>
        <stp>BDH|12333553398480543302</stp>
        <tr r="Y8" s="20"/>
      </tp>
      <tp t="s">
        <v>#N/A N/A</v>
        <stp/>
        <stp>BDH|11722083190881558402</stp>
        <tr r="AE46" s="20"/>
      </tp>
      <tp t="e">
        <v>#N/A</v>
        <stp/>
        <stp>BDH|15129357394992946035</stp>
        <tr r="Z38" s="24"/>
      </tp>
    </main>
    <main first="bofaddin.rtdserver">
      <tp t="s">
        <v>#N/A N/A</v>
        <stp/>
        <stp>BDH|10649134654738867152</stp>
        <tr r="Y45" s="20"/>
        <tr r="X26" s="21"/>
      </tp>
      <tp t="e">
        <v>#N/A</v>
        <stp/>
        <stp>BDH|17828104093641048340</stp>
        <tr r="AA5" s="24"/>
      </tp>
    </main>
    <main first="bloomberg.rtd">
      <tp t="s">
        <v>05/09/2024</v>
        <stp/>
        <stp>##V3_BDPV12</stp>
        <stp>ZR363806 Corp</stp>
        <stp>nxt_call_dt</stp>
        <stp>[sectors 01.xlsx]all names!R46C8</stp>
        <tr r="H46" s="16"/>
      </tp>
      <tp t="s">
        <v>01/06/2026</v>
        <stp/>
        <stp>##V3_BDPV12</stp>
        <stp>ZR441424 Corp</stp>
        <stp>nxt_call_dt</stp>
        <stp>[sectors 01.xlsx]all names!R56C9</stp>
        <tr r="I56" s="16"/>
      </tp>
      <tp t="s">
        <v>08/11/2024</v>
        <stp/>
        <stp>##V3_BDPV12</stp>
        <stp>ZQ376350 Corp</stp>
        <stp>nxt_call_dt</stp>
        <stp>[sectors 01.xlsx]all names!R41C9</stp>
        <tr r="I41" s="16"/>
      </tp>
      <tp t="s">
        <v>22/10/2022</v>
        <stp/>
        <stp>##V3_BDPV12</stp>
        <stp>QJ191077 Corp</stp>
        <stp>nxt_call_dt</stp>
        <stp>[sectors 01.xlsx]all names!R18C8</stp>
        <tr r="H18" s="16"/>
      </tp>
      <tp t="s">
        <v>04/09/2023</v>
        <stp/>
        <stp>##V3_BDPV12</stp>
        <stp>AR738776 Corp</stp>
        <stp>nxt_call_dt</stp>
        <stp>[sectors 01.xlsx]all names!R63C8</stp>
        <tr r="H63" s="16"/>
      </tp>
      <tp t="s">
        <v>10/09/2020</v>
        <stp/>
        <stp>##V3_BDPV12</stp>
        <stp>EK768069 Corp</stp>
        <stp>nxt_call_dt</stp>
        <stp>[sectors 01.xlsx]all names!R59C8</stp>
        <tr r="H59" s="16"/>
      </tp>
      <tp t="s">
        <v>08/04/2025</v>
        <stp/>
        <stp>##V3_BDPV12</stp>
        <stp>AZ371883 Corp</stp>
        <stp>nxt_call_dt</stp>
        <stp>[sectors 01.xlsx]all names!R32C9</stp>
        <tr r="I32" s="16"/>
      </tp>
      <tp t="s">
        <v>09/08/2023</v>
        <stp/>
        <stp>##V3_BDPV12</stp>
        <stp>AS322477 Corp</stp>
        <stp>nxt_call_dt</stp>
        <stp>[sectors 01.xlsx]all names!R23C8</stp>
        <tr r="H23" s="16"/>
      </tp>
      <tp t="s">
        <v>03/10/2023</v>
        <stp/>
        <stp>##V3_BDPV12</stp>
        <stp>AU654481 Corp</stp>
        <stp>nxt_call_dt</stp>
        <stp>[sectors 01.xlsx]all names!R72C8</stp>
        <tr r="H72" s="16"/>
      </tp>
      <tp t="s">
        <v>21/07/2023</v>
        <stp/>
        <stp>##V3_BDPV12</stp>
        <stp>AN964724 Corp</stp>
        <stp>nxt_call_dt</stp>
        <stp>[sectors 01.xlsx]all names!R14C8</stp>
        <tr r="H14" s="16"/>
      </tp>
      <tp t="s">
        <v>#N/A N/A</v>
        <stp/>
        <stp>##V3_BDPV12</stp>
        <stp>ZQ258633 Corp</stp>
        <stp>rtg_moody</stp>
        <stp>[sectors 01.xlsx]curves!R7C18</stp>
        <tr r="R7" s="20"/>
      </tp>
      <tp t="s">
        <v>ECLEAR 2 5/8 04/11/48</v>
        <stp/>
        <stp>##V3_BDPV12</stp>
        <stp>AR887333 Corp</stp>
        <stp>security_name</stp>
        <stp>[sectors 01.xlsx]all names!R26C7</stp>
        <tr r="G26" s="16"/>
      </tp>
      <tp t="s">
        <v>ECLEAR 2 5/8 04/11/48</v>
        <stp/>
        <stp>##V3_BDPV12</stp>
        <stp>AR887333 Corp</stp>
        <stp>security_name</stp>
        <stp>[sectors 01.xlsx]all names!R26C6</stp>
        <tr r="F26" s="16"/>
      </tp>
      <tp t="s">
        <v>DBHNGR 0.95 PERP</v>
        <stp/>
        <stp>##V3_BDPV12</stp>
        <stp>ZQ099270 Corp</stp>
        <stp>security_name</stp>
        <stp>[sectors 01.xlsx]all names!R24C6</stp>
        <tr r="F24" s="16"/>
      </tp>
      <tp t="s">
        <v>HEIBOS 3.248 PERP</v>
        <stp/>
        <stp>##V3_BDPV12</stp>
        <stp>ZQ578143 Corp</stp>
        <stp>security_name</stp>
        <stp>[sectors 01.xlsx]all names!R37C6</stp>
        <tr r="F37" s="16"/>
      </tp>
      <tp t="s">
        <v>HEIBOS 3.248 PERP</v>
        <stp/>
        <stp>##V3_BDPV12</stp>
        <stp>ZQ578143 Corp</stp>
        <stp>security_name</stp>
        <stp>[sectors 01.xlsx]all names!R37C7</stp>
        <tr r="G37" s="16"/>
      </tp>
      <tp t="s">
        <v>TELEFO 2 7/8 PERP</v>
        <stp/>
        <stp>##V3_BDPV12</stp>
        <stp>ZR655675 Corp</stp>
        <stp>security_name</stp>
        <stp>[sectors 01.xlsx]all names!R63C7</stp>
        <tr r="G63" s="16"/>
      </tp>
    </main>
    <main first="bofaddin.rtdserver">
      <tp t="e">
        <v>#N/A</v>
        <stp/>
        <stp>BDH|16659591806505020484</stp>
        <tr r="AA32" s="24"/>
      </tp>
      <tp t="e">
        <v>#N/A</v>
        <stp/>
        <stp>BDH|13047847183534749539</stp>
        <tr r="F27" s="15"/>
      </tp>
      <tp t="s">
        <v>#N/A N/A</v>
        <stp/>
        <stp>BDH|16324285508930756674</stp>
        <tr r="AD30" s="20"/>
      </tp>
      <tp t="s">
        <v>#N/A N/A</v>
        <stp/>
        <stp>BDH|15192024830913866790</stp>
        <tr r="V24" s="24"/>
      </tp>
      <tp t="s">
        <v>#N/A N/A</v>
        <stp/>
        <stp>BDH|11898389625515209705</stp>
        <tr r="V30" s="24"/>
      </tp>
      <tp t="s">
        <v>#N/A N/A</v>
        <stp/>
        <stp>BDH|15637059249626444566</stp>
        <tr r="U17" s="24"/>
      </tp>
    </main>
    <main first="bofaddin.rtdserver">
      <tp t="s">
        <v>#N/A N/A</v>
        <stp/>
        <stp>BDH|16076297637756659330</stp>
        <tr r="Z10" s="20"/>
      </tp>
      <tp t="s">
        <v>#N/A N/A</v>
        <stp/>
        <stp>BDH|16484997540258181167</stp>
        <tr r="AD14" s="20"/>
      </tp>
      <tp t="s">
        <v>#N/A N/A</v>
        <stp/>
        <stp>BDH|16284631458620419779</stp>
        <tr r="Y30" s="20"/>
      </tp>
    </main>
    <main first="bofaddin.rtdserver">
      <tp t="e">
        <v>#N/A</v>
        <stp/>
        <stp>BDH|11000980576114270914</stp>
        <tr r="F33" s="15"/>
      </tp>
      <tp t="s">
        <v>#N/A N/A</v>
        <stp/>
        <stp>BDH|13242295603295559601</stp>
        <tr r="Z15" s="20"/>
        <tr r="Y25" s="21"/>
      </tp>
      <tp t="s">
        <v>#N/A N/A</v>
        <stp/>
        <stp>BDH|13442324518190044318</stp>
        <tr r="Y35" s="20"/>
        <tr r="X24" s="21"/>
      </tp>
    </main>
    <main first="bloomberg.rtd">
      <tp t="s">
        <v>13/11/2025</v>
        <stp/>
        <stp>##V3_BDPV12</stp>
        <stp>AP809058 Corp</stp>
        <stp>nxt_call_dt</stp>
        <stp>[sectors 01.xlsx]curves eur!R32C9</stp>
        <tr r="I32" s="21"/>
      </tp>
      <tp t="s">
        <v>05/06/2027</v>
        <stp/>
        <stp>##V3_BDPV12</stp>
        <stp>ZR363807 Corp</stp>
        <stp>nxt_call_dt</stp>
        <stp>[sectors 01.xlsx]all names!R46C9</stp>
        <tr r="I46" s="16"/>
      </tp>
      <tp t="s">
        <v>23/09/2024</v>
        <stp/>
        <stp>##V3_BDPV12</stp>
        <stp>ZR668027 Corp</stp>
        <stp>nxt_call_dt</stp>
        <stp>[sectors 01.xlsx]all names!R66C8</stp>
        <tr r="H66" s="16"/>
      </tp>
      <tp t="s">
        <v>23/09/2024</v>
        <stp/>
        <stp>##V3_BDPV12</stp>
        <stp>ZR668027 Corp</stp>
        <stp>nxt_call_dt</stp>
        <stp>[sectors 01.xlsx]all names!R66C9</stp>
        <tr r="I66" s="16"/>
      </tp>
      <tp t="s">
        <v>10/03/2030</v>
        <stp/>
        <stp>##V3_BDPV12</stp>
        <stp>BJ838285 Corp</stp>
        <stp>nxt_call_dt</stp>
        <stp>[sectors 01.xlsx]all names!R11C9</stp>
        <tr r="I11" s="16"/>
      </tp>
      <tp t="s">
        <v>24/08/2023</v>
        <stp/>
        <stp>##V3_BDPV12</stp>
        <stp>AS640422 Corp</stp>
        <stp>nxt_call_dt</stp>
        <stp>[sectors 01.xlsx]all names!R31C8</stp>
        <tr r="H31" s="16"/>
      </tp>
      <tp t="s">
        <v>28/03/2023</v>
        <stp/>
        <stp>##V3_BDPV12</stp>
        <stp>EJ606316 Corp</stp>
        <stp>nxt_call_dt</stp>
        <stp>[sectors 01.xlsx]all names!R41C8</stp>
        <tr r="H41" s="16"/>
      </tp>
      <tp t="s">
        <v>#N/A N/A</v>
        <stp/>
        <stp>##V3_BDPV12</stp>
        <stp>AR936992 Corp</stp>
        <stp>rtg_moody</stp>
        <stp>[sectors 01.xlsx]curves!R9C17</stp>
        <tr r="Q9" s="20"/>
      </tp>
      <tp t="s">
        <v>CPIPGR 4 7/8 PERP</v>
        <stp/>
        <stp>##V3_BDPV12</stp>
        <stp>ZS108668 Corp</stp>
        <stp>security_name</stp>
        <stp>[sectors 01.xlsx]all names!R23C7</stp>
        <tr r="G23" s="16"/>
      </tp>
      <tp t="s">
        <v>SBBBSS 2.624 PERP</v>
        <stp/>
        <stp>##V3_BDPV12</stp>
        <stp>ZP659512 Corp</stp>
        <stp>security_name</stp>
        <stp>[sectors 01.xlsx]all names!R53C7</stp>
        <tr r="G53" s="16"/>
      </tp>
      <tp t="s">
        <v>ENELIM 2 1/2 11/24/78</v>
        <stp/>
        <stp>##V3_BDPV12</stp>
        <stp>AS640422 Corp</stp>
        <stp>security_name</stp>
        <stp>[sectors 01.xlsx]all names!R31C6</stp>
        <tr r="F31" s="16"/>
      </tp>
      <tp t="s">
        <v>DBHNGR 1.6 PERP</v>
        <stp/>
        <stp>##V3_BDPV12</stp>
        <stp>ZQ100348 Corp</stp>
        <stp>security_name</stp>
        <stp>[sectors 01.xlsx]all names!R24C7</stp>
        <tr r="G24" s="16"/>
      </tp>
      <tp t="s">
        <v>ENELIM 3 3/8 11/24/81</v>
        <stp/>
        <stp>##V3_BDPV12</stp>
        <stp>AS640440 Corp</stp>
        <stp>security_name</stp>
        <stp>[sectors 01.xlsx]all names!R31C7</stp>
        <tr r="G31" s="16"/>
      </tp>
      <tp t="s">
        <v>ARNDTN 2 7/8 PERP</v>
        <stp/>
        <stp>##V3_BDPV12</stp>
        <stp>AZ576858 Corp</stp>
        <stp>security_name</stp>
        <stp>[sectors 01.xlsx]all names!R14C7</stp>
        <tr r="G14" s="16"/>
      </tp>
      <tp t="s">
        <v>TRAFIG 7 1/2 PERP</v>
        <stp/>
        <stp>##V3_BDPV12</stp>
        <stp>AZ920495 Corp</stp>
        <stp>security_name</stp>
        <stp>[sectors 01.xlsx]all names!R68C7</stp>
        <tr r="G68" s="16"/>
      </tp>
      <tp t="s">
        <v>TELEFO 3 PERP</v>
        <stp/>
        <stp>##V3_BDPV12</stp>
        <stp>AR738776 Corp</stp>
        <stp>security_name</stp>
        <stp>[sectors 01.xlsx]all names!R63C6</stp>
        <tr r="F63" s="16"/>
      </tp>
    </main>
    <main first="bofaddin.rtdserver">
      <tp t="s">
        <v>#N/A N/A</v>
        <stp/>
        <stp>BDH|12429168284918529001</stp>
        <tr r="AC9" s="21"/>
      </tp>
    </main>
    <main first="bofaddin.rtdserver">
      <tp t="s">
        <v>#N/A N/A</v>
        <stp/>
        <stp>BDH|12553679037525551153</stp>
        <tr r="AE13" s="20"/>
        <tr r="AD34" s="21"/>
      </tp>
      <tp t="s">
        <v>#N/A N/A</v>
        <stp/>
        <stp>BDH|17602120373771573362</stp>
        <tr r="AC30" s="21"/>
      </tp>
      <tp t="s">
        <v>#N/A N/A</v>
        <stp/>
        <stp>BDH|12046213039579547994</stp>
        <tr r="AD44" s="20"/>
        <tr r="AC38" s="21"/>
      </tp>
      <tp t="e">
        <v>#N/A</v>
        <stp/>
        <stp>BDH|17763693720655074589</stp>
        <tr r="AA24" s="24"/>
      </tp>
      <tp t="e">
        <v>#N/A</v>
        <stp/>
        <stp>BDH|14389922930568401532</stp>
        <tr r="AA9" s="24"/>
      </tp>
      <tp t="e">
        <v>#N/A</v>
        <stp/>
        <stp>BDH|12691012131587279528</stp>
        <tr r="AA26" s="24"/>
      </tp>
      <tp t="s">
        <v>#N/A N/A</v>
        <stp/>
        <stp>BDH|13601242710310576317</stp>
        <tr r="AD22" s="21"/>
      </tp>
    </main>
    <main first="bofaddin.rtdserver">
      <tp t="s">
        <v>#N/A N/A</v>
        <stp/>
        <stp>BDH|16019763638278077972</stp>
        <tr r="Y47" s="20"/>
      </tp>
      <tp t="s">
        <v>#N/A N/A</v>
        <stp/>
        <stp>BDH|11945422641701976391</stp>
        <tr r="U27" s="24"/>
      </tp>
    </main>
    <main first="bofaddin.rtdserver">
      <tp t="s">
        <v>#N/A N/A</v>
        <stp/>
        <stp>BDH|16518200062325051499</stp>
        <tr r="AD36" s="20"/>
      </tp>
      <tp t="s">
        <v>#N/A N/A</v>
        <stp/>
        <stp>BDH|17180974418134333830</stp>
        <tr r="Y40" s="20"/>
        <tr r="X21" s="21"/>
      </tp>
      <tp t="s">
        <v>#N/A N/A</v>
        <stp/>
        <stp>BDH|14886042232881925592</stp>
        <tr r="AA12" s="24"/>
      </tp>
    </main>
    <main first="bloomberg.rtd">
      <tp t="s">
        <v>29/01/2024</v>
        <stp/>
        <stp>##V3_BDPV12</stp>
        <stp>AL211915 Corp</stp>
        <stp>nxt_call_dt</stp>
        <stp>[sectors 01.xlsx]curves!R39C10</stp>
        <tr r="J39" s="20"/>
      </tp>
      <tp t="s">
        <v>23/04/2023</v>
        <stp/>
        <stp>##V3_BDPV12</stp>
        <stp>EK848378 Corp</stp>
        <stp>nxt_call_dt</stp>
        <stp>[sectors 01.xlsx]curves eur!R34C8</stp>
        <tr r="H34" s="21"/>
      </tp>
      <tp>
        <v>312.78476143810201</v>
        <stp/>
        <stp>##V3_BDPV12</stp>
        <stp>XS0992293901 Corp</stp>
        <stp>yas_ispread</stp>
        <stp>[sectors 01.xlsx]sectors (table)!R4C11</stp>
        <tr r="K4" s="24"/>
      </tp>
      <tp t="s">
        <v>30/01/2025</v>
        <stp/>
        <stp>##V3_BDPV12</stp>
        <stp>ZP659512 Corp</stp>
        <stp>nxt_call_dt</stp>
        <stp>[sectors 01.xlsx]all names!R53C9</stp>
        <tr r="I53" s="16"/>
      </tp>
      <tp t="s">
        <v>07/03/2023</v>
        <stp/>
        <stp>##V3_BDPV12</stp>
        <stp>AO971106 Corp</stp>
        <stp>nxt_call_dt</stp>
        <stp>[sectors 01.xlsx]all names!R15C8</stp>
        <tr r="H15" s="16"/>
      </tp>
      <tp t="s">
        <v>07/03/2023</v>
        <stp/>
        <stp>##V3_BDPV12</stp>
        <stp>AO971106 Corp</stp>
        <stp>nxt_call_dt</stp>
        <stp>[sectors 01.xlsx]all names!R15C9</stp>
        <tr r="I15" s="16"/>
      </tp>
      <tp t="s">
        <v>10/04/2025</v>
        <stp/>
        <stp>##V3_BDPV12</stp>
        <stp>EK824997 Corp</stp>
        <stp>nxt_call_dt</stp>
        <stp>[sectors 01.xlsx]all names!R21C9</stp>
        <tr r="I21" s="16"/>
      </tp>
      <tp t="s">
        <v>19/07/2027</v>
        <stp/>
        <stp>##V3_BDPV12</stp>
        <stp>AO262515 Corp</stp>
        <stp>nxt_call_dt</stp>
        <stp>[sectors 01.xlsx]all names!R57C9</stp>
        <tr r="I57" s="16"/>
      </tp>
      <tp t="s">
        <v>24/04/2024</v>
        <stp/>
        <stp>##V3_BDPV12</stp>
        <stp>EK872764 Corp</stp>
        <stp>nxt_call_dt</stp>
        <stp>[sectors 01.xlsx]all names!R47C9</stp>
        <tr r="I47" s="16"/>
      </tp>
      <tp t="s">
        <v>ORSTED 1 3/4 12/09/19</v>
        <stp/>
        <stp>##V3_BDPV12</stp>
        <stp>ZQ804479 Corp</stp>
        <stp>security_name</stp>
        <stp>[sectors 01.xlsx]all names!R50C7</stp>
        <tr r="G50" s="16"/>
      </tp>
      <tp t="s">
        <v>SBRYLN 6 1/2 PERP</v>
        <stp/>
        <stp>##V3_BDPV12</stp>
        <stp>UV309787 Corp</stp>
        <stp>security_name</stp>
        <stp>[sectors 01.xlsx]all names!R54C7</stp>
        <tr r="G54" s="16"/>
      </tp>
      <tp t="s">
        <v>SBRYLN 6 1/2 PERP</v>
        <stp/>
        <stp>##V3_BDPV12</stp>
        <stp>UV309787 Corp</stp>
        <stp>security_name</stp>
        <stp>[sectors 01.xlsx]all names!R54C6</stp>
        <tr r="F54" s="16"/>
      </tp>
      <tp t="s">
        <v>RWE 6 5/8 07/30/75</v>
        <stp/>
        <stp>##V3_BDPV12</stp>
        <stp>UV323151 Corp</stp>
        <stp>security_name</stp>
        <stp>[sectors 01.xlsx]all names!R52C7</stp>
        <tr r="G52" s="16"/>
      </tp>
      <tp t="s">
        <v>IBESM 3 1/4 PERP</v>
        <stp/>
        <stp>##V3_BDPV12</stp>
        <stp>AX076550 Corp</stp>
        <stp>security_name</stp>
        <stp>[sectors 01.xlsx]all names!R38C7</stp>
        <tr r="G38" s="16"/>
      </tp>
    </main>
    <main first="bofaddin.rtdserver">
      <tp t="s">
        <v>#N/A N/A</v>
        <stp/>
        <stp>BDH|17257493564904666199</stp>
        <tr r="U13" s="24"/>
      </tp>
    </main>
    <main first="bofaddin.rtdserver">
      <tp t="s">
        <v>#N/A N/A</v>
        <stp/>
        <stp>BDH|11065969100939318160</stp>
        <tr r="AD42" s="20"/>
      </tp>
      <tp t="s">
        <v>#N/A N/A</v>
        <stp/>
        <stp>BDH|18309619310019172667</stp>
        <tr r="X37" s="21"/>
      </tp>
      <tp t="s">
        <v>#N/A N/A</v>
        <stp/>
        <stp>BDH|15922878968882669945</stp>
        <tr r="Y31" s="20"/>
        <tr r="X23" s="21"/>
      </tp>
      <tp t="s">
        <v>#N/A N/A</v>
        <stp/>
        <stp>BDH|12855535154324916619</stp>
        <tr r="Z46" s="20"/>
      </tp>
      <tp t="s">
        <v>#N/A N/A</v>
        <stp/>
        <stp>BDH|17912254549751686043</stp>
        <tr r="Z34" s="20"/>
      </tp>
      <tp t="s">
        <v>#N/A N/A</v>
        <stp/>
        <stp>BDH|14322782636398973831</stp>
        <tr r="Y22" s="21"/>
      </tp>
    </main>
    <main first="bofaddin.rtdserver">
      <tp t="s">
        <v>#N/A N/A</v>
        <stp/>
        <stp>BDH|11975090623674394792</stp>
        <tr r="Z17" s="24"/>
      </tp>
    </main>
    <main first="bofaddin.rtdserver">
      <tp t="s">
        <v>#N/A N/A</v>
        <stp/>
        <stp>BDH|12334402159010368326</stp>
        <tr r="Z18" s="20"/>
      </tp>
      <tp t="s">
        <v>#N/A N/A</v>
        <stp/>
        <stp>BDH|13006034074055900150</stp>
        <tr r="AA4" s="24"/>
      </tp>
    </main>
    <main first="bofaddin.rtdserver">
      <tp t="s">
        <v>#N/A N/A</v>
        <stp/>
        <stp>BDH|10361001379115022273</stp>
        <tr r="Z32" s="20"/>
        <tr r="Y12" s="21"/>
      </tp>
      <tp t="e">
        <v>#N/A</v>
        <stp/>
        <stp>BDH|14874834494294206126</stp>
        <tr r="AA15" s="24"/>
      </tp>
      <tp t="e">
        <v>#N/A</v>
        <stp/>
        <stp>BDH|18357028577897959816</stp>
        <tr r="AA36" s="24"/>
      </tp>
    </main>
    <main first="bloomberg.rtd">
      <tp t="s">
        <v>20/04/2025</v>
        <stp/>
        <stp>##V3_BDPV12</stp>
        <stp>ZP454068 Corp</stp>
        <stp>nxt_call_dt</stp>
        <stp>[sectors 01.xlsx]all names!R28C9</stp>
        <tr r="I28" s="16"/>
      </tp>
      <tp t="s">
        <v>09/12/2025</v>
        <stp/>
        <stp>##V3_BDPV12</stp>
        <stp>QJ993374 Corp</stp>
        <stp>nxt_call_dt</stp>
        <stp>[sectors 01.xlsx]all names!R48C9</stp>
        <tr r="I48" s="16"/>
      </tp>
      <tp t="s">
        <v>09/12/2021</v>
        <stp/>
        <stp>##V3_BDPV12</stp>
        <stp>UV853118 Corp</stp>
        <stp>nxt_call_dt</stp>
        <stp>[sectors 01.xlsx]all names!R48C8</stp>
        <tr r="H48" s="16"/>
      </tp>
      <tp t="s">
        <v>04/04/2023</v>
        <stp/>
        <stp>##V3_BDPV12</stp>
        <stp>AM938782 Corp</stp>
        <stp>nxt_call_dt</stp>
        <stp>[sectors 01.xlsx]all names!R64C8</stp>
        <tr r="H64" s="16"/>
      </tp>
      <tp t="s">
        <v>05/05/2027</v>
        <stp/>
        <stp>##V3_BDPV12</stp>
        <stp>AZ851450 Corp</stp>
        <stp>nxt_call_dt</stp>
        <stp>[sectors 01.xlsx]all names!R30C9</stp>
        <tr r="I30" s="16"/>
      </tp>
      <tp t="s">
        <v>01/12/2021</v>
        <stp/>
        <stp>##V3_BDPV12</stp>
        <stp>EK605885 Corp</stp>
        <stp>nxt_call_dt</stp>
        <stp>[sectors 01.xlsx]all names!R60C9</stp>
        <tr r="I60" s="16"/>
      </tp>
      <tp t="s">
        <v>01/12/2021</v>
        <stp/>
        <stp>##V3_BDPV12</stp>
        <stp>EK605885 Corp</stp>
        <stp>nxt_call_dt</stp>
        <stp>[sectors 01.xlsx]all names!R60C8</stp>
        <tr r="H60" s="16"/>
      </tp>
      <tp t="s">
        <v>24/08/2026</v>
        <stp/>
        <stp>##V3_BDPV12</stp>
        <stp>AS640440 Corp</stp>
        <stp>nxt_call_dt</stp>
        <stp>[sectors 01.xlsx]all names!R31C9</stp>
        <tr r="I31" s="16"/>
      </tp>
      <tp t="s">
        <v>18/02/2022</v>
        <stp/>
        <stp>##V3_BDPV12</stp>
        <stp>EK753416 Corp</stp>
        <stp>nxt_call_dt</stp>
        <stp>[sectors 01.xlsx]all names!R36C8</stp>
        <tr r="H36" s="16"/>
      </tp>
      <tp t="s">
        <v>AKFAST 2.249 05/17/81</v>
        <stp/>
        <stp>##V3_BDPV12</stp>
        <stp>ZP989429 Corp</stp>
        <stp>security_name</stp>
        <stp>[sectors 01.xlsx]all names!R10C7</stp>
        <tr r="G10" s="16"/>
      </tp>
      <tp t="s">
        <v>CPIPGR 4 3/8 PERP</v>
        <stp/>
        <stp>##V3_BDPV12</stp>
        <stp>AS322477 Corp</stp>
        <stp>security_name</stp>
        <stp>[sectors 01.xlsx]all names!R23C6</stp>
        <tr r="F23" s="16"/>
      </tp>
      <tp t="s">
        <v>TLGGR 3 3/8 PERP</v>
        <stp/>
        <stp>##V3_BDPV12</stp>
        <stp>ZR668027 Corp</stp>
        <stp>security_name</stp>
        <stp>[sectors 01.xlsx]all names!R66C7</stp>
        <tr r="G66" s="16"/>
      </tp>
      <tp t="s">
        <v>TLGGR 3 3/8 PERP</v>
        <stp/>
        <stp>##V3_BDPV12</stp>
        <stp>ZR668027 Corp</stp>
        <stp>security_name</stp>
        <stp>[sectors 01.xlsx]all names!R66C6</stp>
        <tr r="F66" s="16"/>
      </tp>
      <tp t="s">
        <v>ERFFP 2 7/8 PERP</v>
        <stp/>
        <stp>##V3_BDPV12</stp>
        <stp>ZR457518 Corp</stp>
        <stp>security_name</stp>
        <stp>[sectors 01.xlsx]all names!R33C6</stp>
        <tr r="F33" s="16"/>
      </tp>
      <tp t="s">
        <v>SBBBSS 4 5/8 PERP</v>
        <stp/>
        <stp>##V3_BDPV12</stp>
        <stp>ZS235422 Corp</stp>
        <stp>security_name</stp>
        <stp>[sectors 01.xlsx]all names!R53C6</stp>
        <tr r="F53" s="16"/>
      </tp>
      <tp t="s">
        <v>ELIASO 2 3/4 PERP</v>
        <stp/>
        <stp>##V3_BDPV12</stp>
        <stp>AU216832 Corp</stp>
        <stp>security_name</stp>
        <stp>[sectors 01.xlsx]all names!R29C7</stp>
        <tr r="G29" s="16"/>
      </tp>
      <tp t="s">
        <v>ELIASO 2 3/4 PERP</v>
        <stp/>
        <stp>##V3_BDPV12</stp>
        <stp>AU216832 Corp</stp>
        <stp>security_name</stp>
        <stp>[sectors 01.xlsx]all names!R29C6</stp>
        <tr r="F29" s="16"/>
      </tp>
    </main>
    <main first="bofaddin.rtdserver">
      <tp t="s">
        <v>#N/A N/A</v>
        <stp/>
        <stp>BDH|12186193597269896256</stp>
        <tr r="Y31" s="21"/>
      </tp>
      <tp t="e">
        <v>#N/A</v>
        <stp/>
        <stp>BDH|12103016820223433215</stp>
        <tr r="Z23" s="24"/>
      </tp>
      <tp t="s">
        <v>#N/A N/A</v>
        <stp/>
        <stp>BDH|10149728715790327723</stp>
        <tr r="AD30" s="21"/>
      </tp>
    </main>
    <main first="bofaddin.rtdserver">
      <tp t="s">
        <v>#N/A N/A</v>
        <stp/>
        <stp>BDH|15971225855464530729</stp>
        <tr r="Y37" s="20"/>
      </tp>
      <tp t="s">
        <v>#N/A N/A</v>
        <stp/>
        <stp>BDH|13069006845731563787</stp>
        <tr r="Z37" s="24"/>
      </tp>
      <tp t="s">
        <v>#N/A N/A</v>
        <stp/>
        <stp>BDH|12767753858897680673</stp>
        <tr r="Y39" s="20"/>
        <tr r="X8" s="21"/>
      </tp>
    </main>
    <main first="bofaddin.rtdserver">
      <tp t="s">
        <v>#N/A N/A</v>
        <stp/>
        <stp>BDH|12758803291880939253</stp>
        <tr r="AC10" s="21"/>
      </tp>
      <tp t="s">
        <v>#N/A N/A</v>
        <stp/>
        <stp>BDH|16979025067982129378</stp>
        <tr r="AE38" s="20"/>
        <tr r="AD19" s="21"/>
      </tp>
      <tp t="e">
        <v>#N/A</v>
        <stp/>
        <stp>BDH|12090985391426786522</stp>
        <tr r="F29" s="15"/>
      </tp>
    </main>
    <main first="bofaddin.rtdserver">
      <tp t="s">
        <v>#N/A N/A</v>
        <stp/>
        <stp>BDH|10526836064907960846</stp>
        <tr r="Y42" s="20"/>
      </tp>
    </main>
    <main first="bloomberg.rtd">
      <tp t="s">
        <v>18/11/2022</v>
        <stp/>
        <stp>##V3_BDPV12</stp>
        <stp>EK588292 Corp</stp>
        <stp>nxt_call_dt</stp>
        <stp>[sectors 01.xlsx]curves eur!R12C8</stp>
        <tr r="H12" s="21"/>
      </tp>
      <tp t="s">
        <v>04/04/2023</v>
        <stp/>
        <stp>##V3_BDPV12</stp>
        <stp>AM938782 Corp</stp>
        <stp>nxt_call_dt</stp>
        <stp>[sectors 01.xlsx]curves eur!R26C8</stp>
        <tr r="H26" s="21"/>
      </tp>
      <tp t="s">
        <v>01/12/2021</v>
        <stp/>
        <stp>##V3_BDPV12</stp>
        <stp>EK605885 Corp</stp>
        <stp>nxt_call_dt</stp>
        <stp>[sectors 01.xlsx]curves!R43C10</stp>
        <tr r="J43" s="20"/>
      </tp>
      <tp t="s">
        <v>08/07/2023</v>
        <stp/>
        <stp>##V3_BDPV12</stp>
        <stp>AR936992 Corp</stp>
        <stp>nxt_call_dt</stp>
        <stp>[sectors 01.xlsx]curves eur!R18C8</stp>
        <tr r="H18" s="21"/>
      </tp>
      <tp t="s">
        <v>01/01/2028</v>
        <stp/>
        <stp>##V3_BDPV12</stp>
        <stp>ZR796862 Corp</stp>
        <stp>nxt_call_dt</stp>
        <stp>[sectors 01.xlsx]all names!R39C9</stp>
        <tr r="I39" s="16"/>
      </tp>
      <tp t="s">
        <v>01/01/2025</v>
        <stp/>
        <stp>##V3_BDPV12</stp>
        <stp>ZR796682 Corp</stp>
        <stp>nxt_call_dt</stp>
        <stp>[sectors 01.xlsx]all names!R39C8</stp>
        <tr r="H39" s="16"/>
      </tp>
      <tp t="s">
        <v>27/04/2024</v>
        <stp/>
        <stp>##V3_BDPV12</stp>
        <stp>ZS235422 Corp</stp>
        <stp>nxt_call_dt</stp>
        <stp>[sectors 01.xlsx]all names!R53C8</stp>
        <tr r="H53" s="16"/>
      </tp>
      <tp t="s">
        <v>30/03/2025</v>
        <stp/>
        <stp>##V3_BDPV12</stp>
        <stp>AR008123 Corp</stp>
        <stp>nxt_call_dt</stp>
        <stp>[sectors 01.xlsx]all names!R11C8</stp>
        <tr r="H11" s="16"/>
      </tp>
      <tp t="s">
        <v>07/08/2022</v>
        <stp/>
        <stp>##V3_BDPV12</stp>
        <stp>AO148682 Corp</stp>
        <stp>nxt_call_dt</stp>
        <stp>[sectors 01.xlsx]all names!R34C9</stp>
        <tr r="I34" s="16"/>
      </tp>
      <tp t="s">
        <v>07/08/2022</v>
        <stp/>
        <stp>##V3_BDPV12</stp>
        <stp>AO148682 Corp</stp>
        <stp>nxt_call_dt</stp>
        <stp>[sectors 01.xlsx]all names!R34C8</stp>
        <tr r="H34" s="16"/>
      </tp>
      <tp t="s">
        <v>10/03/2023</v>
        <stp/>
        <stp>##V3_BDPV12</stp>
        <stp>EK628291 Corp</stp>
        <stp>nxt_call_dt</stp>
        <stp>[sectors 01.xlsx]all names!R71C9</stp>
        <tr r="I71" s="16"/>
      </tp>
      <tp t="s">
        <v>10/03/2023</v>
        <stp/>
        <stp>##V3_BDPV12</stp>
        <stp>EK628291 Corp</stp>
        <stp>nxt_call_dt</stp>
        <stp>[sectors 01.xlsx]all names!R71C8</stp>
        <tr r="H71" s="16"/>
      </tp>
      <tp t="s">
        <v>02/01/2022</v>
        <stp/>
        <stp>##V3_BDPV12</stp>
        <stp>LW253022 Corp</stp>
        <stp>nxt_call_dt</stp>
        <stp>[sectors 01.xlsx]all names!R55C8</stp>
        <tr r="H55" s="16"/>
      </tp>
      <tp t="s">
        <v>31/01/2024</v>
        <stp/>
        <stp>##V3_BDPV12</stp>
        <stp>EJ891119 Corp</stp>
        <stp>nxt_call_dt</stp>
        <stp>[sectors 01.xlsx]all names!R22C9</stp>
        <tr r="I22" s="16"/>
      </tp>
      <tp t="s">
        <v>31/01/2024</v>
        <stp/>
        <stp>##V3_BDPV12</stp>
        <stp>EJ891119 Corp</stp>
        <stp>nxt_call_dt</stp>
        <stp>[sectors 01.xlsx]all names!R22C8</stp>
        <tr r="H22" s="16"/>
      </tp>
      <tp t="s">
        <v>16/03/2027</v>
        <stp/>
        <stp>##V3_BDPV12</stp>
        <stp>BJ924355 Corp</stp>
        <stp>nxt_call_dt</stp>
        <stp>[sectors 01.xlsx]all names!R25C9</stp>
        <tr r="I25" s="16"/>
      </tp>
      <tp t="s">
        <v>24/07/2023</v>
        <stp/>
        <stp>##V3_BDPV12</stp>
        <stp>AS256491 Corp</stp>
        <stp>nxt_call_dt</stp>
        <stp>[sectors 01.xlsx]all names!R36C9</stp>
        <tr r="I36" s="16"/>
      </tp>
      <tp t="s">
        <v>17/12/2021</v>
        <stp/>
        <stp>##V3_BDPV12</stp>
        <stp>EK642935 Corp</stp>
        <stp>nxt_call_dt</stp>
        <stp>[sectors 01.xlsx]all names!R13C8</stp>
        <tr r="H13" s="16"/>
      </tp>
      <tp t="s">
        <v>17/12/2021</v>
        <stp/>
        <stp>##V3_BDPV12</stp>
        <stp>EK642935 Corp</stp>
        <stp>nxt_call_dt</stp>
        <stp>[sectors 01.xlsx]all names!R13C9</stp>
        <tr r="I13" s="16"/>
      </tp>
      <tp t="s">
        <v>Baa3</v>
        <stp/>
        <stp>##V3_BDPV12</stp>
        <stp>EK545606 Corp</stp>
        <stp>rtg_moody</stp>
        <stp>[sectors 01.xlsx]curves!R8C17</stp>
        <tr r="Q8" s="20"/>
      </tp>
      <tp t="s">
        <v>VOD 3.1 01/03/79</v>
        <stp/>
        <stp>##V3_BDPV12</stp>
        <stp>AU654481 Corp</stp>
        <stp>security_name</stp>
        <stp>[sectors 01.xlsx]all names!R72C6</stp>
        <tr r="F72" s="16"/>
      </tp>
      <tp t="s">
        <v>FERSM 2.124 PERP</v>
        <stp/>
        <stp>##V3_BDPV12</stp>
        <stp>AP909674 Corp</stp>
        <stp>security_name</stp>
        <stp>[sectors 01.xlsx]all names!R35C6</stp>
        <tr r="F35" s="16"/>
      </tp>
      <tp t="s">
        <v>FERSM 2.124 PERP</v>
        <stp/>
        <stp>##V3_BDPV12</stp>
        <stp>AP909674 Corp</stp>
        <stp>security_name</stp>
        <stp>[sectors 01.xlsx]all names!R35C7</stp>
        <tr r="G35" s="16"/>
      </tp>
      <tp t="s">
        <v>VOD 4.2 10/03/78</v>
        <stp/>
        <stp>##V3_BDPV12</stp>
        <stp>AU692498 Corp</stp>
        <stp>security_name</stp>
        <stp>[sectors 01.xlsx]all names!R72C7</stp>
        <tr r="G72" s="16"/>
      </tp>
      <tp t="s">
        <v>ERFFP 3 1/4 PERP</v>
        <stp/>
        <stp>##V3_BDPV12</stp>
        <stp>AP809058 Corp</stp>
        <stp>security_name</stp>
        <stp>[sectors 01.xlsx]all names!R33C7</stp>
        <tr r="G33" s="16"/>
      </tp>
      <tp t="s">
        <v>KPN 2 PERP</v>
        <stp/>
        <stp>##V3_BDPV12</stp>
        <stp>ZQ376350 Corp</stp>
        <stp>security_name</stp>
        <stp>[sectors 01.xlsx]all names!R41C7</stp>
        <tr r="G41" s="16"/>
      </tp>
      <tp t="s">
        <v>IFXGR 3 5/8 PERP</v>
        <stp/>
        <stp>##V3_BDPV12</stp>
        <stp>ZR796862 Corp</stp>
        <stp>security_name</stp>
        <stp>[sectors 01.xlsx]all names!R39C7</stp>
        <tr r="G39" s="16"/>
      </tp>
    </main>
    <main first="bofaddin.rtdserver">
      <tp t="s">
        <v>#N/A N/A</v>
        <stp/>
        <stp>BDH|12645721000376336535</stp>
        <tr r="Y19" s="20"/>
      </tp>
      <tp t="s">
        <v>#N/A N/A</v>
        <stp/>
        <stp>BDH|15273889486267228476</stp>
        <tr r="U29" s="24"/>
      </tp>
      <tp t="e">
        <v>#N/A</v>
        <stp/>
        <stp>BDH|16899998484444418580</stp>
        <tr r="AA21" s="24"/>
      </tp>
    </main>
    <main first="bofaddin.rtdserver">
      <tp t="s">
        <v>#N/A N/A</v>
        <stp/>
        <stp>BDH|11102123280067647983</stp>
        <tr r="AA33" s="24"/>
      </tp>
      <tp t="s">
        <v>#N/A N/A</v>
        <stp/>
        <stp>BDH|11861401841825260275</stp>
        <tr r="AE49" s="20"/>
      </tp>
      <tp t="s">
        <v>#N/A N/A</v>
        <stp/>
        <stp>BDH|17317999592409774804</stp>
        <tr r="X30" s="21"/>
      </tp>
      <tp t="s">
        <v>#N/A N/A</v>
        <stp/>
        <stp>BDH|13982351060904357400</stp>
        <tr r="V7" s="24"/>
      </tp>
      <tp t="s">
        <v>#N/A N/A</v>
        <stp/>
        <stp>BDH|10868822897837767047</stp>
        <tr r="V15" s="24"/>
      </tp>
    </main>
    <main first="bloomberg.rtd">
      <tp t="s">
        <v>20/10/2025</v>
        <stp/>
        <stp>##V3_BDPV12</stp>
        <stp>QJ201812 Corp</stp>
        <stp>nxt_call_dt</stp>
        <stp>[sectors 01.xlsx]curves!R14C10</stp>
        <tr r="J14" s="20"/>
      </tp>
      <tp t="s">
        <v>10/04/2025</v>
        <stp/>
        <stp>##V3_BDPV12</stp>
        <stp>EK824997 Corp</stp>
        <stp>nxt_call_dt</stp>
        <stp>[sectors 01.xlsx]curves!R16C10</stp>
        <tr r="J16" s="20"/>
      </tp>
      <tp t="s">
        <v>06/09/2023</v>
        <stp/>
        <stp>##V3_BDPV12</stp>
        <stp>EJ814830 Corp</stp>
        <stp>nxt_call_dt</stp>
        <stp>[sectors 01.xlsx]curves!R10C10</stp>
        <tr r="J10" s="20"/>
      </tp>
      <tp t="s">
        <v>23/04/2027</v>
        <stp/>
        <stp>##V3_BDPV12</stp>
        <stp>EK864970 Corp</stp>
        <stp>nxt_call_dt</stp>
        <stp>[sectors 01.xlsx]curves!R13C10</stp>
        <tr r="J13" s="20"/>
      </tp>
      <tp t="s">
        <v>30/07/2020</v>
        <stp/>
        <stp>##V3_BDPV12</stp>
        <stp>UV309787 Corp</stp>
        <stp>nxt_call_dt</stp>
        <stp>[sectors 01.xlsx]all names!R54C9</stp>
        <tr r="I54" s="16"/>
      </tp>
      <tp t="s">
        <v>30/07/2020</v>
        <stp/>
        <stp>##V3_BDPV12</stp>
        <stp>UV309787 Corp</stp>
        <stp>nxt_call_dt</stp>
        <stp>[sectors 01.xlsx]all names!R54C8</stp>
        <tr r="H54" s="16"/>
      </tp>
      <tp t="s">
        <v>24/06/2027</v>
        <stp/>
        <stp>##V3_BDPV12</stp>
        <stp>ZR655675 Corp</stp>
        <stp>nxt_call_dt</stp>
        <stp>[sectors 01.xlsx]all names!R63C9</stp>
        <tr r="I63" s="16"/>
      </tp>
      <tp t="s">
        <v>19/11/2024</v>
        <stp/>
        <stp>##V3_BDPV12</stp>
        <stp>ZQ578143 Corp</stp>
        <stp>nxt_call_dt</stp>
        <stp>[sectors 01.xlsx]all names!R37C8</stp>
        <tr r="H37" s="16"/>
      </tp>
      <tp t="s">
        <v>19/11/2024</v>
        <stp/>
        <stp>##V3_BDPV12</stp>
        <stp>ZQ578143 Corp</stp>
        <stp>nxt_call_dt</stp>
        <stp>[sectors 01.xlsx]all names!R37C9</stp>
        <tr r="I37" s="16"/>
      </tp>
      <tp t="s">
        <v>06/09/2020</v>
        <stp/>
        <stp>##V3_BDPV12</stp>
        <stp>EJ814840 Corp</stp>
        <stp>nxt_call_dt</stp>
        <stp>[sectors 01.xlsx]all names!R12C8</stp>
        <tr r="H12" s="16"/>
      </tp>
      <tp t="s">
        <v>06/09/2020</v>
        <stp/>
        <stp>##V3_BDPV12</stp>
        <stp>EJ814840 Corp</stp>
        <stp>nxt_call_dt</stp>
        <stp>[sectors 01.xlsx]all names!R12C9</stp>
        <tr r="I12" s="16"/>
      </tp>
      <tp t="s">
        <v>18/05/2025</v>
        <stp/>
        <stp>##V3_BDPV12</stp>
        <stp>BG013162 Corp</stp>
        <stp>nxt_call_dt</stp>
        <stp>[sectors 01.xlsx]all names!R20C8</stp>
        <tr r="H20" s="16"/>
      </tp>
      <tp t="s">
        <v>18/05/2025</v>
        <stp/>
        <stp>##V3_BDPV12</stp>
        <stp>BG013162 Corp</stp>
        <stp>nxt_call_dt</stp>
        <stp>[sectors 01.xlsx]all names!R20C9</stp>
        <tr r="I20" s="16"/>
      </tp>
      <tp>
        <v>361.9925537109375</v>
        <stp/>
        <stp>##V3_BDPV12</stp>
        <stp>XS1323897725 Corp</stp>
        <stp>blp_i_sprd_mid</stp>
        <stp>[sectors 01.xlsx]curves eur!R7C13</stp>
        <tr r="M7" s="21"/>
      </tp>
      <tp t="s">
        <v>03/07/2028</v>
        <stp/>
        <stp>##V3_BDPV12</stp>
        <stp>AU692498 Corp</stp>
        <stp>nxt_call_dt</stp>
        <stp>[sectors 01.xlsx]all names!R72C9</stp>
        <tr r="I72" s="16"/>
      </tp>
      <tp t="s">
        <v>30/03/2022</v>
        <stp/>
        <stp>##V3_BDPV12</stp>
        <stp>EK821917 Corp</stp>
        <stp>nxt_call_dt</stp>
        <stp>[sectors 01.xlsx]all names!R56C8</stp>
        <tr r="H56" s="16"/>
      </tp>
      <tp t="s">
        <v>25/03/2029</v>
        <stp/>
        <stp>##V3_BDPV12</stp>
        <stp>AZ207706 Corp</stp>
        <stp>nxt_call_dt</stp>
        <stp>[sectors 01.xlsx]all names!R45C9</stp>
        <tr r="I45" s="16"/>
      </tp>
      <tp t="s">
        <v>#N/A N/A</v>
        <stp/>
        <stp>##V3_BDPV12</stp>
        <stp>EK337178 Corp</stp>
        <stp>rtg_moody</stp>
        <stp>[sectors 01.xlsx]curves!R7C17</stp>
        <tr r="Q7" s="20"/>
      </tp>
      <tp t="s">
        <v>29/01/2024</v>
        <stp/>
        <stp>##V3_BDPV12</stp>
        <stp>AL211915 Corp</stp>
        <stp>nxt_call_dt</stp>
        <stp>[sectors 01.xlsx]curves eur!R8C9</stp>
        <tr r="I8" s="21"/>
      </tp>
      <tp t="s">
        <v>TELIAS 1 3/8 05/11/81</v>
        <stp/>
        <stp>##V3_BDPV12</stp>
        <stp>ZP870673 Corp</stp>
        <stp>security_name</stp>
        <stp>[sectors 01.xlsx]all names!R64C7</stp>
        <tr r="G64" s="16"/>
      </tp>
      <tp t="s">
        <v>T 2 7/8 PERP</v>
        <stp/>
        <stp>##V3_BDPV12</stp>
        <stp>ZP991036 Corp</stp>
        <stp>security_name</stp>
        <stp>[sectors 01.xlsx]all names!R62C7</stp>
        <tr r="G62" s="16"/>
      </tp>
      <tp t="s">
        <v>T 2 7/8 PERP</v>
        <stp/>
        <stp>##V3_BDPV12</stp>
        <stp>ZP991036 Corp</stp>
        <stp>security_name</stp>
        <stp>[sectors 01.xlsx]all names!R62C6</stp>
        <tr r="F62" s="16"/>
      </tp>
      <tp t="s">
        <v>ALLRNV 1 5/8 PERP</v>
        <stp/>
        <stp>##V3_BDPV12</stp>
        <stp>AR008123 Corp</stp>
        <stp>security_name</stp>
        <stp>[sectors 01.xlsx]all names!R11C6</stp>
        <tr r="F11" s="16"/>
      </tp>
      <tp t="s">
        <v>ENGIFP 1 3/8 PERP</v>
        <stp/>
        <stp>##V3_BDPV12</stp>
        <stp>AQ711148 Corp</stp>
        <stp>security_name</stp>
        <stp>[sectors 01.xlsx]all names!R32C6</stp>
        <tr r="F32" s="16"/>
      </tp>
      <tp t="s">
        <v>SESGFP 4 5/8 PERP</v>
        <stp/>
        <stp>##V3_BDPV12</stp>
        <stp>LW253022 Corp</stp>
        <stp>security_name</stp>
        <stp>[sectors 01.xlsx]all names!R55C6</stp>
        <tr r="F55" s="16"/>
      </tp>
    </main>
    <main first="bofaddin.rtdserver">
      <tp t="e">
        <v>#N/A</v>
        <stp/>
        <stp>BDH|12473391873067928660</stp>
        <tr r="AA39" s="24"/>
      </tp>
      <tp t="e">
        <v>#N/A</v>
        <stp/>
        <stp>BDH|13379002176461673200</stp>
        <tr r="F32" s="15"/>
      </tp>
      <tp t="s">
        <v>#N/A N/A</v>
        <stp/>
        <stp>BDH|11293339594758150476</stp>
        <tr r="U24" s="24"/>
      </tp>
      <tp t="s">
        <v>#N/A N/A</v>
        <stp/>
        <stp>BDH|15406372264431574607</stp>
        <tr r="Z19" s="24"/>
      </tp>
    </main>
    <main first="bofaddin.rtdserver">
      <tp t="s">
        <v>#N/A N/A</v>
        <stp/>
        <stp>BDH|17175181063864721389</stp>
        <tr r="Z25" s="24"/>
      </tp>
      <tp t="s">
        <v>#N/A N/A</v>
        <stp/>
        <stp>BDH|12580252405055552249</stp>
        <tr r="Z49" s="20"/>
      </tp>
    </main>
    <main first="bofaddin.rtdserver">
      <tp t="s">
        <v>#N/A N/A</v>
        <stp/>
        <stp>BDH|13142388033060277412</stp>
        <tr r="Z38" s="20"/>
        <tr r="Y19" s="21"/>
      </tp>
      <tp t="s">
        <v>#N/A N/A</v>
        <stp/>
        <stp>BDH|13239447069571408723</stp>
        <tr r="Y12" s="20"/>
        <tr r="X14" s="21"/>
      </tp>
    </main>
    <main first="bofaddin.rtdserver">
      <tp t="s">
        <v>#N/A N/A</v>
        <stp/>
        <stp>BDH|12371881099507925300</stp>
        <tr r="V23" s="24"/>
      </tp>
    </main>
    <main first="bofaddin.rtdserver">
      <tp t="s">
        <v>#N/A N/A</v>
        <stp/>
        <stp>BDH|17577086955670523579</stp>
        <tr r="Y29" s="21"/>
      </tp>
      <tp t="s">
        <v>#N/A N/A</v>
        <stp/>
        <stp>BDH|11314764108691485057</stp>
        <tr r="AE12" s="20"/>
      </tp>
      <tp t="s">
        <v>#N/A N/A</v>
        <stp/>
        <stp>BDH|11314460423951252181</stp>
        <tr r="AE48" s="20"/>
        <tr r="AD41" s="21"/>
      </tp>
    </main>
    <main first="bofaddin.rtdserver">
      <tp t="s">
        <v>#N/A N/A</v>
        <stp/>
        <stp>BDH|17515281617804671734</stp>
        <tr r="Y27" s="20"/>
      </tp>
    </main>
    <main first="bloomberg.rtd">
      <tp t="s">
        <v>Chemicals</v>
        <stp/>
        <stp>##V3_BDPV12</stp>
        <stp>BE6309987400 Corp</stp>
        <stp>INDUSTRY_GROUP</stp>
        <stp>[sectors 01.xlsx]main!R4C8</stp>
        <tr r="H4" s="1"/>
      </tp>
      <tp t="s">
        <v>11/02/2026</v>
        <stp/>
        <stp>##V3_BDPV12</stp>
        <stp>ZP870673 Corp</stp>
        <stp>nxt_call_dt</stp>
        <stp>[sectors 01.xlsx]all names!R64C9</stp>
        <tr r="I64" s="16"/>
      </tp>
      <tp t="s">
        <v>10/04/2021</v>
        <stp/>
        <stp>##V3_BDPV12</stp>
        <stp>EK825033 Corp</stp>
        <stp>nxt_call_dt</stp>
        <stp>[sectors 01.xlsx]all names!R21C8</stp>
        <tr r="H21" s="16"/>
      </tp>
      <tp t="s">
        <v>05/07/2024</v>
        <stp/>
        <stp>##V3_BDPV12</stp>
        <stp>AX960245 Corp</stp>
        <stp>nxt_call_dt</stp>
        <stp>[sectors 01.xlsx]all names!R43C8</stp>
        <tr r="H43" s="16"/>
      </tp>
      <tp t="s">
        <v>05/07/2024</v>
        <stp/>
        <stp>##V3_BDPV12</stp>
        <stp>AX960245 Corp</stp>
        <stp>nxt_call_dt</stp>
        <stp>[sectors 01.xlsx]all names!R43C9</stp>
        <tr r="I43" s="16"/>
      </tp>
      <tp t="s">
        <v>12/06/2021</v>
        <stp/>
        <stp>##V3_BDPV12</stp>
        <stp>EK634166 Corp</stp>
        <stp>nxt_call_dt</stp>
        <stp>[sectors 01.xlsx]all names!R45C8</stp>
        <tr r="H45" s="16"/>
      </tp>
      <tp t="s">
        <v>30/09/2020</v>
        <stp/>
        <stp>##V3_BDPV12</stp>
        <stp>ED984069 Corp</stp>
        <stp>nxt_call_dt</stp>
        <stp>[sectors 01.xlsx]all names!R61C8</stp>
        <tr r="H61" s="16"/>
      </tp>
      <tp t="s">
        <v>30/09/2020</v>
        <stp/>
        <stp>##V3_BDPV12</stp>
        <stp>ED984069 Corp</stp>
        <stp>nxt_call_dt</stp>
        <stp>[sectors 01.xlsx]all names!R61C9</stp>
        <tr r="I61" s="16"/>
      </tp>
      <tp t="s">
        <v>01/07/2024</v>
        <stp/>
        <stp>##V3_BDPV12</stp>
        <stp>EK352403 Corp</stp>
        <stp>nxt_call_dt</stp>
        <stp>[sectors 01.xlsx]all names!R16C8</stp>
        <tr r="H16" s="16"/>
      </tp>
      <tp t="s">
        <v>GYCGR 2 1/2 PERP</v>
        <stp/>
        <stp>##V3_BDPV12</stp>
        <stp>AS256491 Corp</stp>
        <stp>security_name</stp>
        <stp>[sectors 01.xlsx]all names!R36C7</stp>
        <tr r="G36" s="16"/>
      </tp>
      <tp t="s">
        <v>DBOERS 2 3/4 02/05/41</v>
        <stp/>
        <stp>##V3_BDPV12</stp>
        <stp>UV391246 Corp</stp>
        <stp>security_name</stp>
        <stp>[sectors 01.xlsx]all names!R25C6</stp>
        <tr r="F25" s="16"/>
      </tp>
      <tp t="s">
        <v>BAYNGR 2 3/8 11/12/79</v>
        <stp/>
        <stp>##V3_BDPV12</stp>
        <stp>ZQ512606 Corp</stp>
        <stp>security_name</stp>
        <stp>[sectors 01.xlsx]all names!R16C7</stp>
        <tr r="G16" s="16"/>
      </tp>
      <tp t="s">
        <v>02/01/2022</v>
        <stp/>
        <stp>##V3_BDPV12</stp>
        <stp>LW253022 Corp</stp>
        <stp>nxt_call_dt</stp>
        <stp>[sectors 01.xlsx]curves eur!R8C8</stp>
        <tr r="H8" s="21"/>
      </tp>
    </main>
    <main first="bofaddin.rtdserver">
      <tp t="s">
        <v>#N/A N/A</v>
        <stp/>
        <stp>BDH|17857693660432889187</stp>
        <tr r="Y49" s="20"/>
      </tp>
    </main>
    <main first="bofaddin.rtdserver">
      <tp t="s">
        <v>#N/A N/A</v>
        <stp/>
        <stp>BDH|12610256753890559174</stp>
        <tr r="AA37" s="24"/>
      </tp>
      <tp t="e">
        <v>#N/A</v>
        <stp/>
        <stp>BDH|15467730136116286371</stp>
        <tr r="Z18" s="24"/>
      </tp>
      <tp t="e">
        <v>#N/A</v>
        <stp/>
        <stp>BDH|14221926325068023324</stp>
        <tr r="AA22" s="24"/>
      </tp>
    </main>
    <main first="bofaddin.rtdserver">
      <tp t="e">
        <v>#N/A</v>
        <stp/>
        <stp>BDH|12951759603168071993</stp>
        <tr r="AA10" s="24"/>
      </tp>
      <tp t="s">
        <v>#N/A N/A</v>
        <stp/>
        <stp>BDH|14234512713370197476</stp>
        <tr r="U26" s="24"/>
      </tp>
      <tp t="s">
        <v>#N/A N/A</v>
        <stp/>
        <stp>BDH|16519694608334353013</stp>
        <tr r="V33" s="24"/>
      </tp>
      <tp t="s">
        <v>#N/A N/A</v>
        <stp/>
        <stp>BDH|17979780857190726170</stp>
        <tr r="Z41" s="20"/>
      </tp>
      <tp t="s">
        <v>#N/A N/A</v>
        <stp/>
        <stp>BDH|13554675170387554112</stp>
        <tr r="Z26" s="20"/>
      </tp>
      <tp t="e">
        <v>#N/A</v>
        <stp/>
        <stp>BDH|11691108954093238295</stp>
        <tr r="F25" s="15"/>
      </tp>
      <tp t="s">
        <v>#N/A N/A</v>
        <stp/>
        <stp>BDH|13186744584600201895</stp>
        <tr r="X27" s="21"/>
      </tp>
      <tp t="s">
        <v>#N/A N/A</v>
        <stp/>
        <stp>BDH|13375181706380660668</stp>
        <tr r="AD48" s="20"/>
        <tr r="AC41" s="21"/>
      </tp>
      <tp t="s">
        <v>#N/A N/A</v>
        <stp/>
        <stp>BDH|14224727718115774339</stp>
        <tr r="Y17" s="21"/>
      </tp>
      <tp t="s">
        <v>#N/A N/A</v>
        <stp/>
        <stp>BDH|15515748550203600085</stp>
        <tr r="AE41" s="20"/>
      </tp>
    </main>
    <main first="bloomberg.rtd">
      <tp t="s">
        <v>12/02/2025</v>
        <stp/>
        <stp>##V3_BDPV12</stp>
        <stp>ZQ512606 Corp</stp>
        <stp>nxt_call_dt</stp>
        <stp>[sectors 01.xlsx]all names!R16C9</stp>
        <tr r="I16" s="16"/>
      </tp>
      <tp t="s">
        <v>17/02/2026</v>
        <stp/>
        <stp>##V3_BDPV12</stp>
        <stp>ZP989429 Corp</stp>
        <stp>nxt_call_dt</stp>
        <stp>[sectors 01.xlsx]all names!R10C9</stp>
        <tr r="I10" s="16"/>
      </tp>
      <tp t="s">
        <v>30/03/2026</v>
        <stp/>
        <stp>##V3_BDPV12</stp>
        <stp>UV323151 Corp</stp>
        <stp>nxt_call_dt</stp>
        <stp>[sectors 01.xlsx]all names!R52C9</stp>
        <tr r="I52" s="16"/>
      </tp>
      <tp t="s">
        <v>05/01/2022</v>
        <stp/>
        <stp>##V3_BDPV12</stp>
        <stp>QZ716550 Corp</stp>
        <stp>nxt_call_dt</stp>
        <stp>[sectors 01.xlsx]all names!R30C8</stp>
        <tr r="H30" s="16"/>
      </tp>
      <tp t="s">
        <v>04/07/2024</v>
        <stp/>
        <stp>##V3_BDPV12</stp>
        <stp>AU669900 Corp</stp>
        <stp>nxt_call_dt</stp>
        <stp>[sectors 01.xlsx]all names!R27C8</stp>
        <tr r="H27" s="16"/>
      </tp>
      <tp t="s">
        <v>14/02/2023</v>
        <stp/>
        <stp>##V3_BDPV12</stp>
        <stp>AP909674 Corp</stp>
        <stp>nxt_call_dt</stp>
        <stp>[sectors 01.xlsx]all names!R35C8</stp>
        <tr r="H35" s="16"/>
      </tp>
      <tp t="s">
        <v>14/02/2023</v>
        <stp/>
        <stp>##V3_BDPV12</stp>
        <stp>AP909674 Corp</stp>
        <stp>nxt_call_dt</stp>
        <stp>[sectors 01.xlsx]all names!R35C9</stp>
        <tr r="I35" s="16"/>
      </tp>
      <tp t="s">
        <v>SESGFP 4 5/8 PERP</v>
        <stp/>
        <stp>##V3_BDPV12</stp>
        <stp>LW253022 Corp</stp>
        <stp>security_name</stp>
        <stp>[sectors 01.xlsx]curves eur!R8C6</stp>
        <tr r="F8" s="21"/>
      </tp>
      <tp t="s">
        <v>27/03/2023</v>
        <stp/>
        <stp>##V3_BDPV12</stp>
        <stp>AP691131 Corp</stp>
        <stp>nxt_call_dt</stp>
        <stp>[sectors 01.xlsx]all names!R19C9</stp>
        <tr r="I19" s="16"/>
      </tp>
      <tp t="s">
        <v>27/03/2023</v>
        <stp/>
        <stp>##V3_BDPV12</stp>
        <stp>AP691131 Corp</stp>
        <stp>nxt_call_dt</stp>
        <stp>[sectors 01.xlsx]all names!R19C8</stp>
        <tr r="H19" s="16"/>
      </tp>
      <tp t="s">
        <v>29/01/2024</v>
        <stp/>
        <stp>##V3_BDPV12</stp>
        <stp>AL211915 Corp</stp>
        <stp>nxt_call_dt</stp>
        <stp>[sectors 01.xlsx]all names!R55C9</stp>
        <tr r="I55" s="16"/>
      </tp>
      <tp t="s">
        <v>23/04/2027</v>
        <stp/>
        <stp>##V3_BDPV12</stp>
        <stp>EK864970 Corp</stp>
        <stp>nxt_call_dt</stp>
        <stp>[sectors 01.xlsx]all names!R17C9</stp>
        <tr r="I17" s="16"/>
      </tp>
      <tp t="s">
        <v>09/02/2021</v>
        <stp/>
        <stp>##V3_BDPV12</stp>
        <stp>EK523297 Corp</stp>
        <stp>nxt_call_dt</stp>
        <stp>[sectors 01.xlsx]all names!R74C9</stp>
        <tr r="I74" s="16"/>
      </tp>
      <tp t="s">
        <v>09/02/2021</v>
        <stp/>
        <stp>##V3_BDPV12</stp>
        <stp>EK523297 Corp</stp>
        <stp>nxt_call_dt</stp>
        <stp>[sectors 01.xlsx]all names!R74C8</stp>
        <tr r="H74" s="16"/>
      </tp>
      <tp t="s">
        <v>08/07/2023</v>
        <stp/>
        <stp>##V3_BDPV12</stp>
        <stp>AR936992 Corp</stp>
        <stp>nxt_call_dt</stp>
        <stp>[sectors 01.xlsx]all names!R10C8</stp>
        <tr r="H10" s="16"/>
      </tp>
      <tp t="s">
        <v>Baa3</v>
        <stp/>
        <stp>##V3_BDPV12</stp>
        <stp>ZP482524 Corp</stp>
        <stp>rtg_moody</stp>
        <stp>[sectors 01.xlsx]curves!R8C18</stp>
        <tr r="R8" s="20"/>
      </tp>
      <tp t="s">
        <v>ENGIFP 1 5/8 PERP</v>
        <stp/>
        <stp>##V3_BDPV12</stp>
        <stp>AZ371883 Corp</stp>
        <stp>security_name</stp>
        <stp>[sectors 01.xlsx]all names!R32C7</stp>
        <tr r="G32" s="16"/>
      </tp>
      <tp t="s">
        <v>SEVFP 1 5/8 PERP</v>
        <stp/>
        <stp>##V3_BDPV12</stp>
        <stp>ZR441424 Corp</stp>
        <stp>security_name</stp>
        <stp>[sectors 01.xlsx]all names!R56C7</stp>
        <tr r="G56" s="16"/>
      </tp>
      <tp t="s">
        <v>EDF 3 PERP</v>
        <stp/>
        <stp>##V3_BDPV12</stp>
        <stp>ZQ782646 Corp</stp>
        <stp>security_name</stp>
        <stp>[sectors 01.xlsx]all names!R27C7</stp>
        <tr r="G27" s="16"/>
      </tp>
      <tp t="s">
        <v>TOTAL 3 7/8 PERP</v>
        <stp/>
        <stp>##V3_BDPV12</stp>
        <stp>LW068019 Corp</stp>
        <stp>security_name</stp>
        <stp>[sectors 01.xlsx]all names!R67C6</stp>
        <tr r="F67" s="16"/>
      </tp>
      <tp t="s">
        <v>LHAGR 5 1/8 08/12/75</v>
        <stp/>
        <stp>##V3_BDPV12</stp>
        <stp>UV429459 Corp</stp>
        <stp>security_name</stp>
        <stp>[sectors 01.xlsx]all names!R42C7</stp>
        <tr r="G42" s="16"/>
      </tp>
      <tp t="s">
        <v>LHAGR 5 1/8 08/12/75</v>
        <stp/>
        <stp>##V3_BDPV12</stp>
        <stp>UV429459 Corp</stp>
        <stp>security_name</stp>
        <stp>[sectors 01.xlsx]all names!R42C6</stp>
        <tr r="F42" s="16"/>
      </tp>
    </main>
    <main first="bofaddin.rtdserver">
      <tp t="s">
        <v>#N/A N/A</v>
        <stp/>
        <stp>BDH|10405720706631588344</stp>
        <tr r="V31" s="24"/>
      </tp>
    </main>
    <main first="bofaddin.rtdserver">
      <tp t="s">
        <v>#N/A N/A</v>
        <stp/>
        <stp>BDH|15107787588487429831</stp>
        <tr r="U8" s="24"/>
      </tp>
      <tp t="s">
        <v>#N/A N/A</v>
        <stp/>
        <stp>BDH|16176709259901886097</stp>
        <tr r="AE44" s="20"/>
        <tr r="AD38" s="21"/>
      </tp>
      <tp t="s">
        <v>#N/A N/A</v>
        <stp/>
        <stp>BDH|14949136414908716905</stp>
        <tr r="AA6" s="24"/>
      </tp>
      <tp t="s">
        <v>#N/A N/A</v>
        <stp/>
        <stp>BDH|10751774419863008024</stp>
        <tr r="AD24" s="20"/>
        <tr r="AC40" s="21"/>
      </tp>
    </main>
    <main first="bofaddin.rtdserver">
      <tp t="s">
        <v>#N/A N/A</v>
        <stp/>
        <stp>BDH|12963090863853771292</stp>
        <tr r="AA14" s="24"/>
      </tp>
      <tp t="s">
        <v>#N/A N/A</v>
        <stp/>
        <stp>BDH|13025198465762850393</stp>
        <tr r="Z29" s="20"/>
      </tp>
      <tp t="s">
        <v>#N/A N/A</v>
        <stp/>
        <stp>BDH|17087763730470201699</stp>
        <tr r="Z29" s="24"/>
      </tp>
      <tp t="s">
        <v>#N/A N/A</v>
        <stp/>
        <stp>BDH|16806567318464164388</stp>
        <tr r="AD31" s="20"/>
        <tr r="AC23" s="21"/>
      </tp>
    </main>
    <main first="bloomberg.rtd">
      <tp t="s">
        <v>SOLBBB 5.869 PERP</v>
        <stp/>
        <stp>##V3_BDPV12</stp>
        <stp>XS1323897725 Corp</stp>
        <stp>security_name</stp>
        <stp>[sectors 01.xlsx]curves eur!R7C7</stp>
        <tr r="G7" s="21"/>
      </tp>
      <tp t="s">
        <v>VOD 7 04/04/79</v>
        <stp/>
        <stp>##V3_BDPV12</stp>
        <stp>US92857WBQ24 Corp</stp>
        <stp>security name</stp>
        <stp>[sectors 01.xlsx]tkrBbg!R2C7</stp>
        <tr r="G2" s="5"/>
      </tp>
      <tp t="s">
        <v>Consumer, Non-cyclical</v>
        <stp/>
        <stp>##V3_BDPV12</stp>
        <stp>DE000A11QR73 Corp</stp>
        <stp>industry_sector</stp>
        <stp>[sectors 01.xlsx]tkrBbg!R2C14</stp>
        <tr r="N2" s="5"/>
      </tp>
    </main>
    <main first="bloomberg.rtd">
      <tp>
        <v>306.9460880352691</v>
        <stp/>
        <stp>##V3_BDPV12</stp>
        <stp>AW875570 Corp</stp>
        <stp>yas_ispread</stp>
        <stp>[sectors 01.xlsx]sectors (table)!R8C11</stp>
        <tr r="K8" s="24"/>
      </tp>
      <tp t="s">
        <v>03/06/2169</v>
        <stp/>
        <stp>##V3_BDPV12</stp>
        <stp>XS1323897725 Corp</stp>
        <stp>calc_maturity</stp>
        <stp>[sectors 01.xlsx]main!R6C10</stp>
        <tr r="J6" s="1"/>
      </tp>
      <tp t="s">
        <v>03/06/2169</v>
        <stp/>
        <stp>##V3_BDPV12</stp>
        <stp>XS1323897725 Corp</stp>
        <stp>calc_maturity</stp>
        <stp>[sectors 01.xlsx]main!R5C10</stp>
        <tr r="J5" s="1"/>
      </tp>
      <tp t="s">
        <v>BALDER</v>
        <stp/>
        <stp>##V3_BDPV12</stp>
        <stp>XS1677911825 Corp</stp>
        <stp>ticker</stp>
        <stp>[sectors 01.xlsx]tkrBbg!R2C8</stp>
        <tr r="H2" s="5"/>
      </tp>
      <tp t="s">
        <v>VW</v>
        <stp/>
        <stp>##V3_BDPV12</stp>
        <stp>XS1799939027 Corp</stp>
        <stp>ticker</stp>
        <stp>[sectors 01.xlsx]tkrBbg!R2C8</stp>
        <tr r="H2" s="5"/>
      </tp>
      <tp t="s">
        <v>ARNDTN</v>
        <stp/>
        <stp>##V3_BDPV12</stp>
        <stp>XS2027946610 Corp</stp>
        <stp>ticker</stp>
        <stp>[sectors 01.xlsx]tkrBbg!R2C8</stp>
        <tr r="H2" s="5"/>
      </tp>
      <tp t="s">
        <v>SBBBSS</v>
        <stp/>
        <stp>##V3_BDPV12</stp>
        <stp>XS1974894138 Corp</stp>
        <stp>ticker</stp>
        <stp>[sectors 01.xlsx]tkrBbg!R2C8</stp>
        <tr r="H2" s="5"/>
      </tp>
      <tp t="s">
        <v>TELEFO</v>
        <stp/>
        <stp>##V3_BDPV12</stp>
        <stp>XS1933828433 Corp</stp>
        <stp>ticker</stp>
        <stp>[sectors 01.xlsx]tkrBbg!R2C8</stp>
        <tr r="H2" s="5"/>
      </tp>
      <tp t="s">
        <v>Communications</v>
        <stp/>
        <stp>##V3_BDPV12</stp>
        <stp>USN4297BBC74 Corp</stp>
        <stp>industry_sector</stp>
        <stp>[sectors 01.xlsx]tkrBbg!R2C14</stp>
        <tr r="N2" s="5"/>
      </tp>
      <tp t="s">
        <v>REPSOL INTL FIN</v>
        <stp/>
        <stp>##V3_BDPV12</stp>
        <stp>XS1207058733 Corp</stp>
        <stp>short_name</stp>
        <stp>[sectors 01.xlsx]main!R31C5</stp>
        <tr r="E31" s="1"/>
      </tp>
      <tp t="s">
        <v>ARKEMA</v>
        <stp/>
        <stp>##V3_BDPV12</stp>
        <stp>FR0013425170 Corp</stp>
        <stp>short_name</stp>
        <stp>[sectors 01.xlsx]main!R12C5</stp>
        <tr r="E12" s="1"/>
      </tp>
      <tp t="s">
        <v>BAYER AG</v>
        <stp/>
        <stp>##V3_BDPV12</stp>
        <stp>DE000A11QR73 Corp</stp>
        <stp>short_name</stp>
        <stp>[sectors 01.xlsx]main!R24C5</stp>
        <tr r="E24" s="1"/>
      </tp>
      <tp t="s">
        <v>WIEAV 5 PERP</v>
        <stp/>
        <stp>##V3_BDPV12</stp>
        <stp>DE000A1ZN206 Corp</stp>
        <stp>security name</stp>
        <stp>[sectors 01.xlsx]tkrBbg!R2C7</stp>
        <tr r="G2" s="5"/>
      </tp>
      <tp t="s">
        <v>EUR</v>
        <stp/>
        <stp>##V3_BDPV12</stp>
        <stp>XS1811181566 Corp</stp>
        <stp>crncy</stp>
        <stp>[sectors 01.xlsx]curves eur!R9C20</stp>
        <tr r="T9" s="21"/>
      </tp>
      <tp t="s">
        <v>OMVAV 6 1/4 PERP</v>
        <stp/>
        <stp>##V3_BDPV12</stp>
        <stp>XS1294343337 Corp</stp>
        <stp>security_name</stp>
        <stp>[sectors 01.xlsx]sectors (table)!R29C6</stp>
        <tr r="F29" s="24"/>
      </tp>
      <tp t="s">
        <v>GYCGR</v>
        <stp/>
        <stp>##V3_BDPV12</stp>
        <stp>XS1191320297 Corp</stp>
        <stp>ticker</stp>
        <stp>[sectors 01.xlsx]tkrBbg!R2C8</stp>
        <tr r="H2" s="5"/>
      </tp>
      <tp t="s">
        <v>OMVAV</v>
        <stp/>
        <stp>##V3_BDPV12</stp>
        <stp>XS1294342792 Corp</stp>
        <stp>ticker</stp>
        <stp>[sectors 01.xlsx]tkrBbg!R2C8</stp>
        <tr r="H2" s="5"/>
      </tp>
      <tp>
        <v>1500000000</v>
        <stp/>
        <stp>##V3_BDPV12</stp>
        <stp>USF2893TAM83 Corp</stp>
        <stp>amt_outstanding</stp>
        <stp>[sectors 01.xlsx]tkrBbg!R2C12</stp>
        <tr r="L2" s="5"/>
      </tp>
      <tp t="s">
        <v>AMXLMM</v>
        <stp/>
        <stp>##V3_BDPV12</stp>
        <stp>XS0969342384 Corp</stp>
        <stp>ticker</stp>
        <stp>[sectors 01.xlsx]tkrBbg!R2C8</stp>
        <tr r="H2" s="5"/>
      </tp>
      <tp t="s">
        <v>EDPPL</v>
        <stp/>
        <stp>##V3_BDPV12</stp>
        <stp>PTEDPLOM0017 Corp</stp>
        <stp>ticker</stp>
        <stp>[sectors 01.xlsx]tkrBbg!R2C8</stp>
        <tr r="H2" s="5"/>
      </tp>
      <tp t="s">
        <v>SOLBBB</v>
        <stp/>
        <stp>##V3_BDPV12</stp>
        <stp>XS1323897725 Corp</stp>
        <stp>ticker</stp>
        <stp>[sectors 01.xlsx]tkrBbg!R2C8</stp>
        <tr r="H2" s="5"/>
      </tp>
      <tp t="s">
        <v>AKFAST</v>
        <stp/>
        <stp>##V3_BDPV12</stp>
        <stp>XS2110077299 Corp</stp>
        <stp>ticker</stp>
        <stp>[sectors 01.xlsx]tkrBbg!R2C8</stp>
        <tr r="H2" s="5"/>
      </tp>
      <tp>
        <v>2097614000</v>
        <stp/>
        <stp>##V3_BDPV12</stp>
        <stp>USF2893TAF33 Corp</stp>
        <stp>amt_outstanding</stp>
        <stp>[sectors 01.xlsx]tkrBbg!R2C12</stp>
        <tr r="L2" s="5"/>
      </tp>
      <tp t="s">
        <v>PERP/CALL</v>
        <stp/>
        <stp>##V3_BDPV12</stp>
        <stp>USF2893TAF33 Corp</stp>
        <stp>mty_typ</stp>
        <stp>[sectors 01.xlsx]tkrBbg!R2C11</stp>
        <tr r="K2" s="5"/>
      </tp>
      <tp t="s">
        <v>PERP/CALL</v>
        <stp/>
        <stp>##V3_BDPV12</stp>
        <stp>USF2893TAM83 Corp</stp>
        <stp>mty_typ</stp>
        <stp>[sectors 01.xlsx]tkrBbg!R2C11</stp>
        <tr r="K2" s="5"/>
      </tp>
      <tp t="s">
        <v>ARKEMA</v>
        <stp/>
        <stp>##V3_BDPV12</stp>
        <stp>FR0013425170 Corp</stp>
        <stp>short_name</stp>
        <stp>[sectors 01.xlsx]main!R13C5</stp>
        <tr r="E13" s="1"/>
      </tp>
      <tp t="s">
        <v>ARKEMA</v>
        <stp/>
        <stp>##V3_BDPV12</stp>
        <stp>FR0013478252 Corp</stp>
        <stp>short_name</stp>
        <stp>[sectors 01.xlsx]main!R10C5</stp>
        <tr r="E10" s="1"/>
      </tp>
      <tp t="s">
        <v>TOTAL SA</v>
        <stp/>
        <stp>##V3_BDPV12</stp>
        <stp>XS1501167164 Corp</stp>
        <stp>short_name</stp>
        <stp>[sectors 01.xlsx]main!R40C5</stp>
        <tr r="E40" s="1"/>
      </tp>
      <tp t="s">
        <v>LANXESS</v>
        <stp/>
        <stp>##V3_BDPV12</stp>
        <stp>XS1405763019 Corp</stp>
        <stp>short_name</stp>
        <stp>[sectors 01.xlsx]main!R15C5</stp>
        <tr r="E15" s="1"/>
      </tp>
      <tp t="s">
        <v>TOTAL SA</v>
        <stp/>
        <stp>##V3_BDPV12</stp>
        <stp>XS1413581205 Corp</stp>
        <stp>short_name</stp>
        <stp>[sectors 01.xlsx]main!R41C5</stp>
        <tr r="E41" s="1"/>
      </tp>
      <tp t="s">
        <v>Basic Materials</v>
        <stp/>
        <stp>##V3_BDPV12</stp>
        <stp>DE000A2GSFF1 Corp</stp>
        <stp>industry_sector</stp>
        <stp>[sectors 01.xlsx]tkrBbg!R2C14</stp>
        <tr r="N2" s="5"/>
      </tp>
      <tp>
        <v>337.71629741918559</v>
        <stp/>
        <stp>##V3_BDPV12</stp>
        <stp>ZP454068 Corp</stp>
        <stp>yas_ispread</stp>
        <stp>[sectors 01.xlsx]sectors (table)!R8C12</stp>
        <tr r="L8" s="24"/>
      </tp>
      <tp t="s">
        <v>SBRYLN</v>
        <stp/>
        <stp>##V3_BDPV12</stp>
        <stp>XS1268050397 Corp</stp>
        <stp>ticker</stp>
        <stp>[sectors 01.xlsx]tkrBbg!R2C8</stp>
        <tr r="H2" s="5"/>
      </tp>
      <tp t="s">
        <v>JUSTLN</v>
        <stp/>
        <stp>##V3_BDPV12</stp>
        <stp>XS1934875219 Corp</stp>
        <stp>ticker</stp>
        <stp>[sectors 01.xlsx]tkrBbg!R2C8</stp>
        <tr r="H2" s="5"/>
      </tp>
      <tp t="s">
        <v>CALLABLE</v>
        <stp/>
        <stp>##V3_BDPV12</stp>
        <stp>US92857WBQ24 Corp</stp>
        <stp>mty_typ</stp>
        <stp>[sectors 01.xlsx]tkrBbg!R2C11</stp>
        <tr r="K2" s="5"/>
      </tp>
      <tp t="s">
        <v>OMVAV 2 7/8 PERP</v>
        <stp/>
        <stp>##V3_BDPV12</stp>
        <stp>XS1713462403 Corp</stp>
        <stp>security_name</stp>
        <stp>[sectors 01.xlsx]sectors (table)!R29C5</stp>
        <tr r="E29" s="24"/>
      </tp>
      <tp>
        <v>2000000000</v>
        <stp/>
        <stp>##V3_BDPV12</stp>
        <stp>US92857WBQ24 Corp</stp>
        <stp>amt_outstanding</stp>
        <stp>[sectors 01.xlsx]tkrBbg!R2C12</stp>
        <tr r="L2" s="5"/>
      </tp>
      <tp t="s">
        <v>OMV AG</v>
        <stp/>
        <stp>##V3_BDPV12</stp>
        <stp>XS1294342792 Corp</stp>
        <stp>short_name</stp>
        <stp>[sectors 01.xlsx]main!R30C5</stp>
        <tr r="E30" s="1"/>
      </tp>
      <tp t="s">
        <v>SOLVAY FIN</v>
        <stp/>
        <stp>##V3_BDPV12</stp>
        <stp>XS1323897725 Corp</stp>
        <stp>short_name</stp>
        <stp>[sectors 01.xlsx]main!R17C5</stp>
        <tr r="E17" s="1"/>
      </tp>
      <tp t="s">
        <v>LANXESS</v>
        <stp/>
        <stp>##V3_BDPV12</stp>
        <stp>XS1405763019 Corp</stp>
        <stp>short_name</stp>
        <stp>[sectors 01.xlsx]main!R16C5</stp>
        <tr r="E16" s="1"/>
      </tp>
      <tp t="s">
        <v>OMV AG</v>
        <stp/>
        <stp>##V3_BDPV12</stp>
        <stp>XS1713462403 Corp</stp>
        <stp>short_name</stp>
        <stp>[sectors 01.xlsx]main!R34C5</stp>
        <tr r="E34" s="1"/>
      </tp>
      <tp t="s">
        <v>12/12/2074</v>
        <stp/>
        <stp>##V3_BDPV12</stp>
        <stp>XS1152343668 Corp</stp>
        <stp>calc_maturity</stp>
        <stp>[sectors 01.xlsx]main!R7C10</stp>
        <tr r="J7" s="1"/>
      </tp>
      <tp t="s">
        <v>30/01/2025</v>
        <stp/>
        <stp>##V3_BDPV12</stp>
        <stp>FR0013457157 Corp</stp>
        <stp>nxt_call_dt</stp>
        <stp>[sectors 01.xlsx]curves eur!R10C9</stp>
        <tr r="I10" s="21"/>
      </tp>
      <tp t="s">
        <v>IBESM 3 1/4 PERP</v>
        <stp/>
        <stp>##V3_BDPV12</stp>
        <stp>XS1890845875 Corp</stp>
        <stp>security_name</stp>
        <stp>[sectors 01.xlsx]sectors (table)!R33C6</stp>
        <tr r="F33" s="24"/>
      </tp>
      <tp t="s">
        <v>LHAGR</v>
        <stp/>
        <stp>##V3_BDPV12</stp>
        <stp>XS1271836600 Corp</stp>
        <stp>ticker</stp>
        <stp>[sectors 01.xlsx]tkrBbg!R2C8</stp>
        <tr r="H2" s="5"/>
      </tp>
      <tp t="s">
        <v>CNALN</v>
        <stp/>
        <stp>##V3_BDPV12</stp>
        <stp>XS1216019585 Corp</stp>
        <stp>ticker</stp>
        <stp>[sectors 01.xlsx]tkrBbg!R2C8</stp>
        <tr r="H2" s="5"/>
      </tp>
      <tp t="s">
        <v>VOD</v>
        <stp/>
        <stp>##V3_BDPV12</stp>
        <stp>XS1888180996 Corp</stp>
        <stp>ticker</stp>
        <stp>[sectors 01.xlsx]tkrBbg!R2C8</stp>
        <tr r="H2" s="5"/>
      </tp>
      <tp t="s">
        <v>ENBW 1 5/8 08/05/79</v>
        <stp/>
        <stp>##V3_BDPV12</stp>
        <stp>XS2035564629 Corp</stp>
        <stp>security_name</stp>
        <stp>[sectors 01.xlsx]sectors (table)!R25C6</stp>
        <tr r="F25" s="24"/>
      </tp>
      <tp t="s">
        <v>ORSTED</v>
        <stp/>
        <stp>##V3_BDPV12</stp>
        <stp>XS1720192696 Corp</stp>
        <stp>ticker</stp>
        <stp>[sectors 01.xlsx]tkrBbg!R2C8</stp>
        <tr r="H2" s="5"/>
      </tp>
      <tp t="s">
        <v>SEVFP</v>
        <stp/>
        <stp>##V3_BDPV12</stp>
        <stp>FR0011993500 Corp</stp>
        <stp>ticker</stp>
        <stp>[sectors 01.xlsx]tkrBbg!R2C8</stp>
        <tr r="H2" s="5"/>
      </tp>
      <tp t="s">
        <v>ENELIM 3 3/8 11/24/81</v>
        <stp/>
        <stp>##V3_BDPV12</stp>
        <stp>XS1713463559 Corp</stp>
        <stp>security_name</stp>
        <stp>[sectors 01.xlsx]sectors (table)!R12C6</stp>
        <tr r="F12" s="24"/>
      </tp>
      <tp t="s">
        <v>EDPPL</v>
        <stp/>
        <stp>##V3_BDPV12</stp>
        <stp>PTEDPKOM0034 Corp</stp>
        <stp>ticker</stp>
        <stp>[sectors 01.xlsx]tkrBbg!R2C8</stp>
        <tr r="H2" s="5"/>
      </tp>
      <tp t="s">
        <v>Basic Materials</v>
        <stp/>
        <stp>##V3_BDPV12</stp>
        <stp>USQ12441AA19 Corp</stp>
        <stp>industry_sector</stp>
        <stp>[sectors 01.xlsx]tkrBbg!R2C14</stp>
        <tr r="N2" s="5"/>
      </tp>
      <tp t="s">
        <v>Utilities</v>
        <stp/>
        <stp>##V3_BDPV12</stp>
        <stp>US29265WAA62 Corp</stp>
        <stp>industry_sector</stp>
        <stp>[sectors 01.xlsx]tkrBbg!R2C14</stp>
        <tr r="N2" s="5"/>
      </tp>
      <tp t="s">
        <v>Basic Materials</v>
        <stp/>
        <stp>##V3_BDPV12</stp>
        <stp>USQ12441AB91 Corp</stp>
        <stp>industry_sector</stp>
        <stp>[sectors 01.xlsx]tkrBbg!R2C14</stp>
        <tr r="N2" s="5"/>
      </tp>
      <tp t="s">
        <v>ARKEMA</v>
        <stp/>
        <stp>##V3_BDPV12</stp>
        <stp>FR0013425170 Corp</stp>
        <stp>short_name</stp>
        <stp>[sectors 01.xlsx]main!R11C5</stp>
        <tr r="E11" s="1"/>
      </tp>
      <tp t="s">
        <v>25/06/2079</v>
        <stp/>
        <stp>##V3_BDPV12</stp>
        <stp>XS2011260705 Corp</stp>
        <stp>calc_maturity</stp>
        <stp>[sectors 01.xlsx]main!R8C10</stp>
        <tr r="J8" s="1"/>
      </tp>
      <tp t="s">
        <v>25/06/2079</v>
        <stp/>
        <stp>##V3_BDPV12</stp>
        <stp>XS2011260705 Corp</stp>
        <stp>calc_maturity</stp>
        <stp>[sectors 01.xlsx]main!R9C10</stp>
        <tr r="J9" s="1"/>
      </tp>
      <tp t="s">
        <v>17/06/2024</v>
        <stp/>
        <stp>##V3_BDPV12</stp>
        <stp>FR0013425170 Corp</stp>
        <stp>nxt_call_dt</stp>
        <stp>[sectors 01.xlsx]curves eur!R35C8</stp>
        <tr r="H35" s="21"/>
      </tp>
      <tp t="s">
        <v>EDF</v>
        <stp/>
        <stp>##V3_BDPV12</stp>
        <stp>FR0011700293 Corp</stp>
        <stp>ticker</stp>
        <stp>[sectors 01.xlsx]tkrBbg!R2C8</stp>
        <tr r="H2" s="5"/>
      </tp>
      <tp t="s">
        <v>FERSM</v>
        <stp/>
        <stp>##V3_BDPV12</stp>
        <stp>XS1716927766 Corp</stp>
        <stp>ticker</stp>
        <stp>[sectors 01.xlsx]tkrBbg!R2C8</stp>
        <tr r="H2" s="5"/>
      </tp>
      <tp t="s">
        <v>TOTAL</v>
        <stp/>
        <stp>##V3_BDPV12</stp>
        <stp>XS1974787480 Corp</stp>
        <stp>ticker</stp>
        <stp>[sectors 01.xlsx]tkrBbg!R2C8</stp>
        <tr r="H2" s="5"/>
      </tp>
      <tp t="s">
        <v>AFFP</v>
        <stp/>
        <stp>##V3_BDPV12</stp>
        <stp>FR0012650281 Corp</stp>
        <stp>ticker</stp>
        <stp>[sectors 01.xlsx]tkrBbg!R2C8</stp>
        <tr r="H2" s="5"/>
      </tp>
      <tp t="s">
        <v>VLVY</v>
        <stp/>
        <stp>##V3_BDPV12</stp>
        <stp>XS1150673892 Corp</stp>
        <stp>ticker</stp>
        <stp>[sectors 01.xlsx]tkrBbg!R2C8</stp>
        <tr r="H2" s="5"/>
      </tp>
      <tp t="s">
        <v>RWE 3 1/2 04/21/75</v>
        <stp/>
        <stp>##V3_BDPV12</stp>
        <stp>XS1219499032 Corp</stp>
        <stp>security_name</stp>
        <stp>[sectors 01.xlsx]sectors (table)!R34C6</stp>
        <tr r="F34" s="24"/>
      </tp>
      <tp t="s">
        <v>VLVY</v>
        <stp/>
        <stp>##V3_BDPV12</stp>
        <stp>XS1150695192 Corp</stp>
        <stp>ticker</stp>
        <stp>[sectors 01.xlsx]tkrBbg!R2C8</stp>
        <tr r="H2" s="5"/>
      </tp>
      <tp t="s">
        <v>TOTAL 3.369 PERP</v>
        <stp/>
        <stp>##V3_BDPV12</stp>
        <stp>XS1501166869 Corp</stp>
        <stp>security_name</stp>
        <stp>[sectors 01.xlsx]sectors (table)!R27C6</stp>
        <tr r="F27" s="24"/>
      </tp>
      <tp t="s">
        <v>IBESM</v>
        <stp/>
        <stp>##V3_BDPV12</stp>
        <stp>XS1890845875 Corp</stp>
        <stp>ticker</stp>
        <stp>[sectors 01.xlsx]tkrBbg!R2C8</stp>
        <tr r="H2" s="5"/>
      </tp>
      <tp t="s">
        <v>REPSOL INTL FIN</v>
        <stp/>
        <stp>##V3_BDPV12</stp>
        <stp>XS1207058733 Corp</stp>
        <stp>short_name</stp>
        <stp>[sectors 01.xlsx]main!R25C5</stp>
        <tr r="E25" s="1"/>
      </tp>
      <tp t="s">
        <v>OMV AG</v>
        <stp/>
        <stp>##V3_BDPV12</stp>
        <stp>XS1294343337 Corp</stp>
        <stp>short_name</stp>
        <stp>[sectors 01.xlsx]main!R32C5</stp>
        <tr r="E32" s="1"/>
      </tp>
      <tp t="s">
        <v>BHP BILLITON FIN</v>
        <stp/>
        <stp>##V3_BDPV12</stp>
        <stp>XS1309436910 Corp</stp>
        <stp>short_name</stp>
        <stp>[sectors 01.xlsx]main!R45C5</stp>
        <tr r="E45" s="1"/>
      </tp>
      <tp t="s">
        <v>BAYNGR 2 3/8 04/02/75</v>
        <stp/>
        <stp>##V3_BDPV12</stp>
        <stp>DE000A14J611 Corp</stp>
        <stp>security name</stp>
        <stp>[sectors 01.xlsx]tkrBbg!R2C7</stp>
        <tr r="G2" s="5"/>
      </tp>
      <tp t="s">
        <v>EUR</v>
        <stp/>
        <stp>##V3_BDPV12</stp>
        <stp>XS0992293901 Corp</stp>
        <stp>crncy</stp>
        <stp>[sectors 01.xlsx]curves eur!R7C19</stp>
        <tr r="S7" s="21"/>
      </tp>
      <tp>
        <v>402.84141880483679</v>
        <stp/>
        <stp>##V3_BDPV12</stp>
        <stp>LW253022 Corp</stp>
        <stp>yas_ispread</stp>
        <stp>[sectors 01.xlsx]sectors (table)!R5C11</stp>
        <tr r="K5" s="24"/>
      </tp>
      <tp t="s">
        <v>TELIAS</v>
        <stp/>
        <stp>##V3_BDPV12</stp>
        <stp>XS2082429890 Corp</stp>
        <stp>ticker</stp>
        <stp>[sectors 01.xlsx]tkrBbg!R2C8</stp>
        <tr r="H2" s="5"/>
      </tp>
      <tp t="s">
        <v>AKFAST</v>
        <stp/>
        <stp>##V3_BDPV12</stp>
        <stp>XS1788973573 Corp</stp>
        <stp>ticker</stp>
        <stp>[sectors 01.xlsx]tkrBbg!R2C8</stp>
        <tr r="H2" s="5"/>
      </tp>
      <tp t="s">
        <v>SEVFP</v>
        <stp/>
        <stp>##V3_BDPV12</stp>
        <stp>FR0012648590 Corp</stp>
        <stp>ticker</stp>
        <stp>[sectors 01.xlsx]tkrBbg!R2C8</stp>
        <tr r="H2" s="5"/>
      </tp>
      <tp t="s">
        <v>TELIAS</v>
        <stp/>
        <stp>##V3_BDPV12</stp>
        <stp>XS1590787799 Corp</stp>
        <stp>ticker</stp>
        <stp>[sectors 01.xlsx]tkrBbg!R2C8</stp>
        <tr r="H2" s="5"/>
      </tp>
      <tp t="s">
        <v>ENELIM</v>
        <stp/>
        <stp>##V3_BDPV12</stp>
        <stp>XS1014997073 Corp</stp>
        <stp>ticker</stp>
        <stp>[sectors 01.xlsx]tkrBbg!R2C8</stp>
        <tr r="H2" s="5"/>
      </tp>
      <tp t="s">
        <v>NTGYSM</v>
        <stp/>
        <stp>##V3_BDPV12</stp>
        <stp>XS1224710399 Corp</stp>
        <stp>ticker</stp>
        <stp>[sectors 01.xlsx]tkrBbg!R2C8</stp>
        <tr r="H2" s="5"/>
      </tp>
      <tp t="s">
        <v>SOLBBB</v>
        <stp/>
        <stp>##V3_BDPV12</stp>
        <stp>BE6309987400 Corp</stp>
        <stp>ticker</stp>
        <stp>[sectors 01.xlsx]tkrBbg!R2C8</stp>
        <tr r="H2" s="5"/>
      </tp>
      <tp t="s">
        <v>SSELN</v>
        <stp/>
        <stp>##V3_BDPV12</stp>
        <stp>XS1196713298 Corp</stp>
        <stp>ticker</stp>
        <stp>[sectors 01.xlsx]tkrBbg!R2C8</stp>
        <tr r="H2" s="5"/>
      </tp>
      <tp t="s">
        <v>TELEFO</v>
        <stp/>
        <stp>##V3_BDPV12</stp>
        <stp>XS2109819859 Corp</stp>
        <stp>ticker</stp>
        <stp>[sectors 01.xlsx]tkrBbg!R2C8</stp>
        <tr r="H2" s="5"/>
      </tp>
      <tp t="s">
        <v>TENN</v>
        <stp/>
        <stp>##V3_BDPV12</stp>
        <stp>XS1591694481 Corp</stp>
        <stp>ticker</stp>
        <stp>[sectors 01.xlsx]tkrBbg!R2C8</stp>
        <tr r="H2" s="5"/>
      </tp>
      <tp t="s">
        <v>BAYER AG</v>
        <stp/>
        <stp>##V3_BDPV12</stp>
        <stp>XS2077670342 Corp</stp>
        <stp>short_name</stp>
        <stp>[sectors 01.xlsx]main!R20C5</stp>
        <tr r="E20" s="1"/>
      </tp>
      <tp t="s">
        <v>OMV AG</v>
        <stp/>
        <stp>##V3_BDPV12</stp>
        <stp>XS1713462403 Corp</stp>
        <stp>short_name</stp>
        <stp>[sectors 01.xlsx]main!R33C5</stp>
        <tr r="E33" s="1"/>
      </tp>
      <tp t="s">
        <v>22/01/2026</v>
        <stp/>
        <stp>##V3_BDPV12</stp>
        <stp>FR0011697028 Corp</stp>
        <stp>nxt_call_dt</stp>
        <stp>[sectors 01.xlsx]curves eur!R15C9</stp>
        <tr r="I15" s="21"/>
      </tp>
      <tp t="s">
        <v>VOD</v>
        <stp/>
        <stp>##V3_BDPV12</stp>
        <stp>US92857WBQ24 Corp</stp>
        <stp>ticker</stp>
        <stp>[sectors 01.xlsx]tkrBbg!R2C8</stp>
        <tr r="H2" s="5"/>
      </tp>
      <tp t="s">
        <v>04/07/2024</v>
        <stp/>
        <stp>##V3_BDPV12</stp>
        <stp>FR0013367612 Corp</stp>
        <stp>nxt_call_dt</stp>
        <stp>[sectors 01.xlsx]curves eur!R15C8</stp>
        <tr r="H15" s="21"/>
      </tp>
      <tp t="s">
        <v>ENELIM</v>
        <stp/>
        <stp>##V3_BDPV12</stp>
        <stp>XS2000719992 Corp</stp>
        <stp>ticker</stp>
        <stp>[sectors 01.xlsx]tkrBbg!R2C8</stp>
        <tr r="H2" s="5"/>
      </tp>
      <tp t="s">
        <v>TELEFO</v>
        <stp/>
        <stp>##V3_BDPV12</stp>
        <stp>XS1731823255 Corp</stp>
        <stp>ticker</stp>
        <stp>[sectors 01.xlsx]tkrBbg!R2C8</stp>
        <tr r="H2" s="5"/>
      </tp>
      <tp t="s">
        <v>TELEFO</v>
        <stp/>
        <stp>##V3_BDPV12</stp>
        <stp>XS1490960942 Corp</stp>
        <stp>ticker</stp>
        <stp>[sectors 01.xlsx]tkrBbg!R2C8</stp>
        <tr r="H2" s="5"/>
      </tp>
      <tp t="s">
        <v>ORAFP</v>
        <stp/>
        <stp>##V3_BDPV12</stp>
        <stp>FR0013413887 Corp</stp>
        <stp>ticker</stp>
        <stp>[sectors 01.xlsx]tkrBbg!R2C8</stp>
        <tr r="H2" s="5"/>
      </tp>
      <tp t="s">
        <v>LHNVX</v>
        <stp/>
        <stp>##V3_BDPV12</stp>
        <stp>XS1713466495 Corp</stp>
        <stp>ticker</stp>
        <stp>[sectors 01.xlsx]tkrBbg!R2C8</stp>
        <tr r="H2" s="5"/>
      </tp>
      <tp t="s">
        <v>NGGLN</v>
        <stp/>
        <stp>##V3_BDPV12</stp>
        <stp>XS0903532090 Corp</stp>
        <stp>ticker</stp>
        <stp>[sectors 01.xlsx]tkrBbg!R2C8</stp>
        <tr r="H2" s="5"/>
      </tp>
      <tp t="s">
        <v>ARNDTN</v>
        <stp/>
        <stp>##V3_BDPV12</stp>
        <stp>XS2017788592 Corp</stp>
        <stp>ticker</stp>
        <stp>[sectors 01.xlsx]tkrBbg!R2C8</stp>
        <tr r="H2" s="5"/>
      </tp>
      <tp t="s">
        <v>NTGYSM</v>
        <stp/>
        <stp>##V3_BDPV12</stp>
        <stp>XS1139494493 Corp</stp>
        <stp>ticker</stp>
        <stp>[sectors 01.xlsx]tkrBbg!R2C8</stp>
        <tr r="H2" s="5"/>
      </tp>
      <tp t="s">
        <v>ORAFP</v>
        <stp/>
        <stp>##V3_BDPV12</stp>
        <stp>XS1115502988 Corp</stp>
        <stp>ticker</stp>
        <stp>[sectors 01.xlsx]tkrBbg!R2C8</stp>
        <tr r="H2" s="5"/>
      </tp>
      <tp t="s">
        <v>ORAFP</v>
        <stp/>
        <stp>##V3_BDPV12</stp>
        <stp>XS1028599287 Corp</stp>
        <stp>ticker</stp>
        <stp>[sectors 01.xlsx]tkrBbg!R2C8</stp>
        <tr r="H2" s="5"/>
      </tp>
      <tp t="s">
        <v>ARNDTN</v>
        <stp/>
        <stp>##V3_BDPV12</stp>
        <stp>XS1752984440 Corp</stp>
        <stp>ticker</stp>
        <stp>[sectors 01.xlsx]tkrBbg!R2C8</stp>
        <tr r="H2" s="5"/>
      </tp>
      <tp t="s">
        <v>30/01/2024</v>
        <stp/>
        <stp>##V3_BDPV12</stp>
        <stp>FR0013399177 Corp</stp>
        <stp>nxt_call_dt</stp>
        <stp>[sectors 01.xlsx]tkrBbg!R2C10</stp>
        <tr r="J2" s="5"/>
      </tp>
      <tp t="s">
        <v>REPSOL INTL FIN</v>
        <stp/>
        <stp>##V3_BDPV12</stp>
        <stp>XS1207058733 Corp</stp>
        <stp>short_name</stp>
        <stp>[sectors 01.xlsx]main!R27C5</stp>
        <tr r="E27" s="1"/>
      </tp>
      <tp t="s">
        <v>ARKEMA</v>
        <stp/>
        <stp>##V3_BDPV12</stp>
        <stp>FR0013425170 Corp</stp>
        <stp>short_name</stp>
        <stp>[sectors 01.xlsx]main!R14C5</stp>
        <tr r="E14" s="1"/>
      </tp>
      <tp t="s">
        <v>BAYER AG</v>
        <stp/>
        <stp>##V3_BDPV12</stp>
        <stp>DE000A11QR73 Corp</stp>
        <stp>short_name</stp>
        <stp>[sectors 01.xlsx]main!R22C5</stp>
        <tr r="E22" s="1"/>
      </tp>
      <tp t="s">
        <v>RWE 2 3/4 04/21/75</v>
        <stp/>
        <stp>##V3_BDPV12</stp>
        <stp>XS1219498141 Corp</stp>
        <stp>security_name</stp>
        <stp>[sectors 01.xlsx]sectors (table)!R34C5</stp>
        <tr r="E34" s="24"/>
      </tp>
      <tp t="s">
        <v>VW</v>
        <stp/>
        <stp>##V3_BDPV12</stp>
        <stp>XS0968913342 Corp</stp>
        <stp>ticker</stp>
        <stp>[sectors 01.xlsx]tkrBbg!R2C8</stp>
        <tr r="H2" s="5"/>
      </tp>
      <tp t="s">
        <v>29/10/2020</v>
        <stp/>
        <stp>##V3_BDPV12</stp>
        <stp>FR0012278539 Corp</stp>
        <stp>nxt_call_dt</stp>
        <stp>[sectors 01.xlsx]tkrBbg!R2C10</stp>
        <tr r="J2" s="5"/>
      </tp>
      <tp t="s">
        <v>30/03/2022</v>
        <stp/>
        <stp>##V3_BDPV12</stp>
        <stp>FR0012648590 Corp</stp>
        <stp>nxt_call_dt</stp>
        <stp>[sectors 01.xlsx]tkrBbg!R2C10</stp>
        <tr r="J2" s="5"/>
      </tp>
      <tp t="s">
        <v>28/11/2024</v>
        <stp/>
        <stp>##V3_BDPV12</stp>
        <stp>FR0013398229 Corp</stp>
        <stp>nxt_call_dt</stp>
        <stp>[sectors 01.xlsx]tkrBbg!R2C10</stp>
        <tr r="J2" s="5"/>
      </tp>
      <tp t="s">
        <v>21/10/2025</v>
        <stp/>
        <stp>##V3_BDPV12</stp>
        <stp>FR0013478252 Corp</stp>
        <stp>nxt_call_dt</stp>
        <stp>[sectors 01.xlsx]tkrBbg!R2C10</stp>
        <tr r="J2" s="5"/>
      </tp>
      <tp t="s">
        <v>ENELIM</v>
        <stp/>
        <stp>##V3_BDPV12</stp>
        <stp>XS1014987355 Corp</stp>
        <stp>ticker</stp>
        <stp>[sectors 01.xlsx]tkrBbg!R2C8</stp>
        <tr r="H2" s="5"/>
      </tp>
      <tp t="s">
        <v>REPSOL INTL FIN</v>
        <stp/>
        <stp>##V3_BDPV12</stp>
        <stp>XS1207058733 Corp</stp>
        <stp>short_name</stp>
        <stp>[sectors 01.xlsx]main!R26C5</stp>
        <tr r="E26" s="1"/>
      </tp>
      <tp t="s">
        <v>BAYER AG</v>
        <stp/>
        <stp>##V3_BDPV12</stp>
        <stp>DE000A11QR73 Corp</stp>
        <stp>short_name</stp>
        <stp>[sectors 01.xlsx]main!R23C5</stp>
        <tr r="E23" s="1"/>
      </tp>
      <tp t="s">
        <v>BAYER AG</v>
        <stp/>
        <stp>##V3_BDPV12</stp>
        <stp>XS2077670003 Corp</stp>
        <stp>short_name</stp>
        <stp>[sectors 01.xlsx]main!R21C5</stp>
        <tr r="E21" s="1"/>
      </tp>
      <tp t="s">
        <v>CALLABLE</v>
        <stp/>
        <stp>##V3_BDPV12</stp>
        <stp>DE000A11QR73 Corp</stp>
        <stp>mty_typ</stp>
        <stp>[sectors 01.xlsx]tkrBbg!R2C11</stp>
        <tr r="K2" s="5"/>
      </tp>
      <tp>
        <v>1500000000</v>
        <stp/>
        <stp>##V3_BDPV12</stp>
        <stp>DE000A11QR73 Corp</stp>
        <stp>amt_outstanding</stp>
        <stp>[sectors 01.xlsx]tkrBbg!R2C12</stp>
        <tr r="L2" s="5"/>
      </tp>
      <tp t="s">
        <v>SZUGR</v>
        <stp/>
        <stp>##V3_BDPV12</stp>
        <stp>XS0222524372 Corp</stp>
        <stp>ticker</stp>
        <stp>[sectors 01.xlsx]tkrBbg!R2C8</stp>
        <tr r="H2" s="5"/>
      </tp>
      <tp t="s">
        <v>TELEFO</v>
        <stp/>
        <stp>##V3_BDPV12</stp>
        <stp>XS1795406575 Corp</stp>
        <stp>ticker</stp>
        <stp>[sectors 01.xlsx]tkrBbg!R2C8</stp>
        <tr r="H2" s="5"/>
      </tp>
      <tp t="s">
        <v>TELEFO</v>
        <stp/>
        <stp>##V3_BDPV12</stp>
        <stp>XS2056371334 Corp</stp>
        <stp>ticker</stp>
        <stp>[sectors 01.xlsx]tkrBbg!R2C8</stp>
        <tr r="H2" s="5"/>
      </tp>
      <tp t="s">
        <v>VW</v>
        <stp/>
        <stp>##V3_BDPV12</stp>
        <stp>XS1206541366 Corp</stp>
        <stp>ticker</stp>
        <stp>[sectors 01.xlsx]tkrBbg!R2C8</stp>
        <tr r="H2" s="5"/>
      </tp>
      <tp t="s">
        <v>ALLRNV</v>
        <stp/>
        <stp>##V3_BDPV12</stp>
        <stp>XS1757377400 Corp</stp>
        <stp>ticker</stp>
        <stp>[sectors 01.xlsx]tkrBbg!R2C8</stp>
        <tr r="H2" s="5"/>
      </tp>
      <tp t="s">
        <v>TLGGR</v>
        <stp/>
        <stp>##V3_BDPV12</stp>
        <stp>XS2055106210 Corp</stp>
        <stp>ticker</stp>
        <stp>[sectors 01.xlsx]tkrBbg!R2C8</stp>
        <tr r="H2" s="5"/>
      </tp>
      <tp t="s">
        <v>SOLBBB</v>
        <stp/>
        <stp>##V3_BDPV12</stp>
        <stp>XS0992293901 Corp</stp>
        <stp>ticker</stp>
        <stp>[sectors 01.xlsx]tkrBbg!R2C8</stp>
        <tr r="H2" s="5"/>
      </tp>
      <tp t="s">
        <v>VW</v>
        <stp/>
        <stp>##V3_BDPV12</stp>
        <stp>XS1629658755 Corp</stp>
        <stp>ticker</stp>
        <stp>[sectors 01.xlsx]tkrBbg!R2C8</stp>
        <tr r="H2" s="5"/>
      </tp>
      <tp t="s">
        <v>#N/A N/A</v>
        <stp/>
        <stp>##V3_BDPV12</stp>
        <stp>EK337178 Corp</stp>
        <stp>rtg_moody</stp>
        <stp>[sectors 01.xlsx]all names!R7C16</stp>
        <tr r="P7" s="16"/>
      </tp>
      <tp t="s">
        <v>EDF</v>
        <stp/>
        <stp>##V3_BDPV12</stp>
        <stp>FR0013367612 Corp</stp>
        <stp>ticker</stp>
        <stp>[sectors 01.xlsx]tkrBbg!R2C8</stp>
        <tr r="H2" s="5"/>
      </tp>
      <tp t="s">
        <v>ACFP</v>
        <stp/>
        <stp>##V3_BDPV12</stp>
        <stp>FR0012005924 Corp</stp>
        <stp>ticker</stp>
        <stp>[sectors 01.xlsx]tkrBbg!R2C8</stp>
        <tr r="H2" s="5"/>
      </tp>
      <tp t="s">
        <v>REPSM</v>
        <stp/>
        <stp>##V3_BDPV12</stp>
        <stp>XS1207058733 Corp</stp>
        <stp>ticker</stp>
        <stp>[sectors 01.xlsx]tkrBbg!R2C8</stp>
        <tr r="H2" s="5"/>
      </tp>
      <tp t="s">
        <v>19/12/2026</v>
        <stp/>
        <stp>##V3_BDPV12</stp>
        <stp>FR0013447877 Corp</stp>
        <stp>nxt_call_dt</stp>
        <stp>[sectors 01.xlsx]tkrBbg!R2C10</stp>
        <tr r="J2" s="5"/>
      </tp>
      <tp t="s">
        <v>SESGFP</v>
        <stp/>
        <stp>##V3_BDPV12</stp>
        <stp>XS1405777746 Corp</stp>
        <stp>ticker</stp>
        <stp>[sectors 01.xlsx]tkrBbg!R2C8</stp>
        <tr r="H2" s="5"/>
      </tp>
      <tp t="s">
        <v>ORAFP 5 PERP</v>
        <stp/>
        <stp>##V3_BDPV12</stp>
        <stp>XS1115498260 Corp</stp>
        <stp>security_name</stp>
        <stp>[sectors 01.xlsx]sectors (table)!R19C6</stp>
        <tr r="F19" s="24"/>
      </tp>
      <tp t="s">
        <v>IFXGR</v>
        <stp/>
        <stp>##V3_BDPV12</stp>
        <stp>XS2056730679 Corp</stp>
        <stp>ticker</stp>
        <stp>[sectors 01.xlsx]tkrBbg!R2C8</stp>
        <tr r="H2" s="5"/>
      </tp>
      <tp>
        <v>600000000</v>
        <stp/>
        <stp>##V3_BDPV12</stp>
        <stp>USN4297BBC74 Corp</stp>
        <stp>amt_outstanding</stp>
        <stp>[sectors 01.xlsx]tkrBbg!R2C12</stp>
        <tr r="L2" s="5"/>
      </tp>
      <tp t="s">
        <v>IBESM 1 7/8 PERP</v>
        <stp/>
        <stp>##V3_BDPV12</stp>
        <stp>XS1721244371 Corp</stp>
        <stp>security_name</stp>
        <stp>[sectors 01.xlsx]sectors (table)!R33C5</stp>
        <tr r="E33" s="24"/>
      </tp>
      <tp t="s">
        <v>04/07/2024</v>
        <stp/>
        <stp>##V3_BDPV12</stp>
        <stp>FR0013367612 Corp</stp>
        <stp>nxt_call_dt</stp>
        <stp>[sectors 01.xlsx]tkrBbg!R2C10</stp>
        <tr r="J2" s="5"/>
      </tp>
      <tp t="s">
        <v>BAYNGR 3 1/8 11/12/79</v>
        <stp/>
        <stp>##V3_BDPV12</stp>
        <stp>XS2077670342 Corp</stp>
        <stp>security_name</stp>
        <stp>[sectors 01.xlsx]sectors (table)!R14C6</stp>
        <tr r="F14" s="24"/>
      </tp>
      <tp t="s">
        <v>22/01/2022</v>
        <stp/>
        <stp>##V3_BDPV12</stp>
        <stp>FR0011697010 Corp</stp>
        <stp>nxt_call_dt</stp>
        <stp>[sectors 01.xlsx]tkrBbg!R2C10</stp>
        <tr r="J2" s="5"/>
      </tp>
      <tp t="s">
        <v>22/01/2026</v>
        <stp/>
        <stp>##V3_BDPV12</stp>
        <stp>FR0011697028 Corp</stp>
        <stp>nxt_call_dt</stp>
        <stp>[sectors 01.xlsx]tkrBbg!R2C10</stp>
        <tr r="J2" s="5"/>
      </tp>
      <tp t="s">
        <v>30/01/2025</v>
        <stp/>
        <stp>##V3_BDPV12</stp>
        <stp>FR0013457157 Corp</stp>
        <stp>nxt_call_dt</stp>
        <stp>[sectors 01.xlsx]tkrBbg!R2C10</stp>
        <tr r="J2" s="5"/>
      </tp>
      <tp t="s">
        <v>CALLABLE</v>
        <stp/>
        <stp>##V3_BDPV12</stp>
        <stp>USN4297BBC74 Corp</stp>
        <stp>mty_typ</stp>
        <stp>[sectors 01.xlsx]tkrBbg!R2C11</stp>
        <tr r="K2" s="5"/>
      </tp>
      <tp t="s">
        <v>TOTAL SA</v>
        <stp/>
        <stp>##V3_BDPV12</stp>
        <stp>XS1974787480 Corp</stp>
        <stp>short_name</stp>
        <stp>[sectors 01.xlsx]main!R39C5</stp>
        <tr r="E39" s="1"/>
      </tp>
      <tp t="s">
        <v>TOTAL SA</v>
        <stp/>
        <stp>##V3_BDPV12</stp>
        <stp>XS1195202822 Corp</stp>
        <stp>short_name</stp>
        <stp>[sectors 01.xlsx]main!R44C5</stp>
        <tr r="E44" s="1"/>
      </tp>
      <tp t="s">
        <v>GYCGR 3 3/4 PERP</v>
        <stp/>
        <stp>##V3_BDPV12</stp>
        <stp>XS1191320297 Corp</stp>
        <stp>security_name</stp>
        <stp>[sectors 01.xlsx]curves eur!R9C6</stp>
        <tr r="F9" s="21"/>
      </tp>
      <tp t="s">
        <v>21/10/2025</v>
        <stp/>
        <stp>##V3_BDPV12</stp>
        <stp>FR0013478252 Corp</stp>
        <stp>nxt_call_dt</stp>
        <stp>[sectors 01.xlsx]curves eur!R35C9</stp>
        <tr r="I35" s="21"/>
      </tp>
      <tp t="s">
        <v>AKEFP</v>
        <stp/>
        <stp>##V3_BDPV12</stp>
        <stp>FR0013425170 Corp</stp>
        <stp>ticker</stp>
        <stp>[sectors 01.xlsx]tkrBbg!R2C8</stp>
        <tr r="H2" s="5"/>
      </tp>
      <tp t="s">
        <v>ORAFP</v>
        <stp/>
        <stp>##V3_BDPV12</stp>
        <stp>FR0013447877 Corp</stp>
        <stp>ticker</stp>
        <stp>[sectors 01.xlsx]tkrBbg!R2C8</stp>
        <tr r="H2" s="5"/>
      </tp>
      <tp t="s">
        <v>VATFAL</v>
        <stp/>
        <stp>##V3_BDPV12</stp>
        <stp>XS1322373017 Corp</stp>
        <stp>ticker</stp>
        <stp>[sectors 01.xlsx]tkrBbg!R2C8</stp>
        <tr r="H2" s="5"/>
      </tp>
      <tp t="s">
        <v>MRKGR</v>
        <stp/>
        <stp>##V3_BDPV12</stp>
        <stp>XS2011260531 Corp</stp>
        <stp>ticker</stp>
        <stp>[sectors 01.xlsx]tkrBbg!R2C8</stp>
        <tr r="H2" s="5"/>
      </tp>
      <tp t="s">
        <v>ENGIFP</v>
        <stp/>
        <stp>##V3_BDPV12</stp>
        <stp>FR0013310505 Corp</stp>
        <stp>ticker</stp>
        <stp>[sectors 01.xlsx]tkrBbg!R2C8</stp>
        <tr r="H2" s="5"/>
      </tp>
      <tp t="s">
        <v>NGGLN</v>
        <stp/>
        <stp>##V3_BDPV12</stp>
        <stp>XS2010045511 Corp</stp>
        <stp>ticker</stp>
        <stp>[sectors 01.xlsx]tkrBbg!R2C8</stp>
        <tr r="H2" s="5"/>
      </tp>
      <tp t="s">
        <v>REPSM</v>
        <stp/>
        <stp>##V3_BDPV12</stp>
        <stp>XS2186001314 Corp</stp>
        <stp>ticker</stp>
        <stp>[sectors 01.xlsx]tkrBbg!R2C8</stp>
        <tr r="H2" s="5"/>
      </tp>
      <tp t="s">
        <v>SESGFP</v>
        <stp/>
        <stp>##V3_BDPV12</stp>
        <stp>XS1405765659 Corp</stp>
        <stp>ticker</stp>
        <stp>[sectors 01.xlsx]tkrBbg!R2C8</stp>
        <tr r="H2" s="5"/>
      </tp>
      <tp t="s">
        <v>SBBBSS</v>
        <stp/>
        <stp>##V3_BDPV12</stp>
        <stp>XS2010032618 Corp</stp>
        <stp>ticker</stp>
        <stp>[sectors 01.xlsx]tkrBbg!R2C8</stp>
        <tr r="H2" s="5"/>
      </tp>
      <tp t="s">
        <v>TOTAL 2.708 PERP</v>
        <stp/>
        <stp>##V3_BDPV12</stp>
        <stp>XS1501167164 Corp</stp>
        <stp>security_name</stp>
        <stp>[sectors 01.xlsx]sectors (table)!R27C5</stp>
        <tr r="E27" s="24"/>
      </tp>
      <tp t="s">
        <v>ORAFP</v>
        <stp/>
        <stp>##V3_BDPV12</stp>
        <stp>XS1115498260 Corp</stp>
        <stp>ticker</stp>
        <stp>[sectors 01.xlsx]tkrBbg!R2C8</stp>
        <tr r="H2" s="5"/>
      </tp>
      <tp t="s">
        <v>BERTEL</v>
        <stp/>
        <stp>##V3_BDPV12</stp>
        <stp>XS1222594472 Corp</stp>
        <stp>ticker</stp>
        <stp>[sectors 01.xlsx]tkrBbg!R2C8</stp>
        <tr r="H2" s="5"/>
      </tp>
      <tp t="s">
        <v>31/01/2024</v>
        <stp/>
        <stp>##V3_BDPV12</stp>
        <stp>FR0011606169 Corp</stp>
        <stp>nxt_call_dt</stp>
        <stp>[sectors 01.xlsx]tkrBbg!R2C10</stp>
        <tr r="J2" s="5"/>
      </tp>
      <tp t="s">
        <v>REPSM</v>
        <stp/>
        <stp>##V3_BDPV12</stp>
        <stp>XS2185997884 Corp</stp>
        <stp>ticker</stp>
        <stp>[sectors 01.xlsx]tkrBbg!R2C8</stp>
        <tr r="H2" s="5"/>
      </tp>
      <tp t="s">
        <v>MRKGR 1 5/8 06/25/79</v>
        <stp/>
        <stp>##V3_BDPV12</stp>
        <stp>XS2011260531 Corp</stp>
        <stp>security_name</stp>
        <stp>[sectors 01.xlsx]sectors (table)!R17C5</stp>
        <tr r="E17" s="24"/>
      </tp>
      <tp t="s">
        <v>Utilities</v>
        <stp/>
        <stp>##V3_BDPV12</stp>
        <stp>USF2893TAM83 Corp</stp>
        <stp>industry_sector</stp>
        <stp>[sectors 01.xlsx]tkrBbg!R2C14</stp>
        <tr r="N2" s="5"/>
      </tp>
      <tp t="s">
        <v>Utilities</v>
        <stp/>
        <stp>##V3_BDPV12</stp>
        <stp>USF2893TAF33 Corp</stp>
        <stp>industry_sector</stp>
        <stp>[sectors 01.xlsx]tkrBbg!R2C14</stp>
        <tr r="N2" s="5"/>
      </tp>
      <tp t="s">
        <v>TOTAL SA</v>
        <stp/>
        <stp>##V3_BDPV12</stp>
        <stp>XS1974787480 Corp</stp>
        <stp>short_name</stp>
        <stp>[sectors 01.xlsx]main!R38C5</stp>
        <tr r="E38" s="1"/>
      </tp>
      <tp t="s">
        <v>REPSOL INTL FIN</v>
        <stp/>
        <stp>##V3_BDPV12</stp>
        <stp>XS1207058733 Corp</stp>
        <stp>short_name</stp>
        <stp>[sectors 01.xlsx]main!R28C5</stp>
        <tr r="E28" s="1"/>
      </tp>
      <tp>
        <v>500000000</v>
        <stp/>
        <stp>##V3_BDPV12</stp>
        <stp>DE000A2GSFF1 Corp</stp>
        <stp>amt_outstanding</stp>
        <stp>[sectors 01.xlsx]tkrBbg!R2C12</stp>
        <tr r="L2" s="5"/>
      </tp>
      <tp t="s">
        <v>CALLABLE</v>
        <stp/>
        <stp>##V3_BDPV12</stp>
        <stp>DE000A2GSFF1 Corp</stp>
        <stp>mty_typ</stp>
        <stp>[sectors 01.xlsx]tkrBbg!R2C11</stp>
        <tr r="K2" s="5"/>
      </tp>
      <tp t="s">
        <v>BHP</v>
        <stp/>
        <stp>##V3_BDPV12</stp>
        <stp>XS1309436753 Corp</stp>
        <stp>ticker</stp>
        <stp>[sectors 01.xlsx]tkrBbg!R2C8</stp>
        <tr r="H2" s="5"/>
      </tp>
      <tp t="s">
        <v>ENBW</v>
        <stp/>
        <stp>##V3_BDPV12</stp>
        <stp>XS2035564975 Corp</stp>
        <stp>ticker</stp>
        <stp>[sectors 01.xlsx]tkrBbg!R2C8</stp>
        <tr r="H2" s="5"/>
      </tp>
      <tp t="s">
        <v>MRKGR</v>
        <stp/>
        <stp>##V3_BDPV12</stp>
        <stp>XS2011260705 Corp</stp>
        <stp>ticker</stp>
        <stp>[sectors 01.xlsx]tkrBbg!R2C8</stp>
        <tr r="H2" s="5"/>
      </tp>
      <tp t="s">
        <v>VATFAL</v>
        <stp/>
        <stp>##V3_BDPV12</stp>
        <stp>XS1205618470 Corp</stp>
        <stp>ticker</stp>
        <stp>[sectors 01.xlsx]tkrBbg!R2C8</stp>
        <tr r="H2" s="5"/>
      </tp>
      <tp t="s">
        <v>ENBW</v>
        <stp/>
        <stp>##V3_BDPV12</stp>
        <stp>XS1044811591 Corp</stp>
        <stp>ticker</stp>
        <stp>[sectors 01.xlsx]tkrBbg!R2C8</stp>
        <tr r="H2" s="5"/>
        <tr r="H2" s="5"/>
      </tp>
      <tp t="s">
        <v>TOTAL</v>
        <stp/>
        <stp>##V3_BDPV12</stp>
        <stp>XS1195201931 Corp</stp>
        <stp>ticker</stp>
        <stp>[sectors 01.xlsx]tkrBbg!R2C8</stp>
        <tr r="H2" s="5"/>
      </tp>
      <tp t="s">
        <v>BNFP</v>
        <stp/>
        <stp>##V3_BDPV12</stp>
        <stp>FR0013292828 Corp</stp>
        <stp>ticker</stp>
        <stp>[sectors 01.xlsx]tkrBbg!R2C8</stp>
        <tr r="H2" s="5"/>
        <tr r="H2" s="5"/>
      </tp>
      <tp t="s">
        <v>STEDIN</v>
        <stp/>
        <stp>##V3_BDPV12</stp>
        <stp>XS1141810991 Corp</stp>
        <stp>ticker</stp>
        <stp>[sectors 01.xlsx]tkrBbg!R2C8</stp>
        <tr r="H2" s="5"/>
      </tp>
      <tp t="s">
        <v>ENGIFP</v>
        <stp/>
        <stp>##V3_BDPV12</stp>
        <stp>FR0013431244 Corp</stp>
        <stp>ticker</stp>
        <stp>[sectors 01.xlsx]tkrBbg!R2C8</stp>
        <tr r="H2" s="5"/>
      </tp>
      <tp t="s">
        <v>ULFP</v>
        <stp/>
        <stp>##V3_BDPV12</stp>
        <stp>FR0013330537 Corp</stp>
        <stp>ticker</stp>
        <stp>[sectors 01.xlsx]tkrBbg!R2C8</stp>
        <tr r="H2" s="5"/>
      </tp>
      <tp t="s">
        <v>#N/A Field Not Applicable</v>
        <stp/>
        <stp>##V3_BDPV12</stp>
        <stp>FR0012005924 Corp</stp>
        <stp>nxt_call_dt</stp>
        <stp>[sectors 01.xlsx]tkrBbg!R2C10</stp>
        <tr r="J2" s="5"/>
      </tp>
      <tp t="s">
        <v>ERFFP</v>
        <stp/>
        <stp>##V3_BDPV12</stp>
        <stp>XS1716945586 Corp</stp>
        <stp>ticker</stp>
        <stp>[sectors 01.xlsx]tkrBbg!R2C8</stp>
        <tr r="H2" s="5"/>
      </tp>
      <tp t="s">
        <v>BAYNGR</v>
        <stp/>
        <stp>##V3_BDPV12</stp>
        <stp>XS2077670342 Corp</stp>
        <stp>ticker</stp>
        <stp>[sectors 01.xlsx]tkrBbg!R2C8</stp>
        <tr r="H2" s="5"/>
      </tp>
      <tp t="s">
        <v>ERFFP</v>
        <stp/>
        <stp>##V3_BDPV12</stp>
        <stp>XS1224953882 Corp</stp>
        <stp>ticker</stp>
        <stp>[sectors 01.xlsx]tkrBbg!R2C8</stp>
        <tr r="H2" s="5"/>
      </tp>
      <tp t="s">
        <v>T</v>
        <stp/>
        <stp>##V3_BDPV12</stp>
        <stp>XS2114413565 Corp</stp>
        <stp>ticker</stp>
        <stp>[sectors 01.xlsx]tkrBbg!R2C8</stp>
        <tr r="H2" s="5"/>
      </tp>
      <tp t="s">
        <v>BAYNGR</v>
        <stp/>
        <stp>##V3_BDPV12</stp>
        <stp>DE000A14J611 Corp</stp>
        <stp>ticker</stp>
        <stp>[sectors 01.xlsx]tkrBbg!R2C8</stp>
        <tr r="H2" s="5"/>
      </tp>
      <tp t="s">
        <v>ENELIM</v>
        <stp/>
        <stp>##V3_BDPV12</stp>
        <stp>XS1713463559 Corp</stp>
        <stp>ticker</stp>
        <stp>[sectors 01.xlsx]tkrBbg!R2C8</stp>
        <tr r="H2" s="5"/>
      </tp>
      <tp t="s">
        <v>SOFTBK</v>
        <stp/>
        <stp>##V3_BDPV12</stp>
        <stp>XS1642686676 Corp</stp>
        <stp>ticker</stp>
        <stp>[sectors 01.xlsx]tkrBbg!R2C8</stp>
        <tr r="H2" s="5"/>
      </tp>
      <tp t="s">
        <v>COFP</v>
        <stp/>
        <stp>##V3_BDPV12</stp>
        <stp>FR0011606169 Corp</stp>
        <stp>ticker</stp>
        <stp>[sectors 01.xlsx]tkrBbg!R2C8</stp>
        <tr r="H2" s="5"/>
      </tp>
      <tp t="s">
        <v>ARNDTN</v>
        <stp/>
        <stp>##V3_BDPV12</stp>
        <stp>XS1508392625 Corp</stp>
        <stp>ticker</stp>
        <stp>[sectors 01.xlsx]tkrBbg!R2C8</stp>
        <tr r="H2" s="5"/>
      </tp>
      <tp t="s">
        <v>01/06/2026</v>
        <stp/>
        <stp>##V3_BDPV12</stp>
        <stp>FR0013445335 Corp</stp>
        <stp>nxt_call_dt</stp>
        <stp>[sectors 01.xlsx]tkrBbg!R2C10</stp>
        <tr r="J2" s="5"/>
      </tp>
      <tp>
        <v>272.41251703301845</v>
        <stp/>
        <stp>##V3_BDPV12</stp>
        <stp>EK785024 Corp</stp>
        <stp>Z_SPRD_MID</stp>
        <stp>[sectors 01.xlsx]curves!R49C14</stp>
        <tr r="N49" s="20"/>
      </tp>
      <tp t="s">
        <v>#N/A N/A</v>
        <stp/>
        <stp>##V3_BDPV12</stp>
        <stp>EK808355 Corp</stp>
        <stp>rtg_moody</stp>
        <stp>[sectors 01.xlsx]all names!R8C16</stp>
        <tr r="P8" s="16"/>
      </tp>
      <tp t="s">
        <v>ELIASO</v>
        <stp/>
        <stp>##V3_BDPV12</stp>
        <stp>BE0002597756 Corp</stp>
        <stp>ticker</stp>
        <stp>[sectors 01.xlsx]tkrBbg!R2C8</stp>
        <tr r="H2" s="5"/>
      </tp>
      <tp t="s">
        <v>TELEFO</v>
        <stp/>
        <stp>##V3_BDPV12</stp>
        <stp>XS1795406658 Corp</stp>
        <stp>ticker</stp>
        <stp>[sectors 01.xlsx]tkrBbg!R2C8</stp>
        <tr r="H2" s="5"/>
      </tp>
      <tp t="s">
        <v>17/06/2024</v>
        <stp/>
        <stp>##V3_BDPV12</stp>
        <stp>FR0013425170 Corp</stp>
        <stp>nxt_call_dt</stp>
        <stp>[sectors 01.xlsx]tkrBbg!R2C10</stp>
        <tr r="J2" s="5"/>
      </tp>
      <tp t="s">
        <v>Communications</v>
        <stp/>
        <stp>##V3_BDPV12</stp>
        <stp>US92857WBQ24 Corp</stp>
        <stp>industry_sector</stp>
        <stp>[sectors 01.xlsx]tkrBbg!R2C14</stp>
        <tr r="N2" s="5"/>
      </tp>
      <tp t="s">
        <v>TOTAL SA</v>
        <stp/>
        <stp>##V3_BDPV12</stp>
        <stp>XS1501166869 Corp</stp>
        <stp>short_name</stp>
        <stp>[sectors 01.xlsx]main!R42C5</stp>
        <tr r="E42" s="1"/>
      </tp>
      <tp t="s">
        <v>SOLBBB 4 1/4 PERP</v>
        <stp/>
        <stp>##V3_BDPV12</stp>
        <stp>BE6309987400 Corp</stp>
        <stp>security_name</stp>
        <stp>[sectors 01.xlsx]main!R4C7</stp>
        <tr r="G4" s="1"/>
      </tp>
      <tp t="s">
        <v>ENELIM</v>
        <stp/>
        <stp>##V3_BDPV12</stp>
        <stp>US29265WAA62 Corp</stp>
        <stp>ticker</stp>
        <stp>[sectors 01.xlsx]tkrBbg!R2C8</stp>
        <tr r="H2" s="5"/>
      </tp>
      <tp t="s">
        <v>WIEAV</v>
        <stp/>
        <stp>##V3_BDPV12</stp>
        <stp>DE000A1ZN206 Corp</stp>
        <stp>ticker</stp>
        <stp>[sectors 01.xlsx]tkrBbg!R2C8</stp>
        <tr r="H2" s="5"/>
      </tp>
      <tp t="s">
        <v>ACFP</v>
        <stp/>
        <stp>##V3_BDPV12</stp>
        <stp>FR0013457157 Corp</stp>
        <stp>ticker</stp>
        <stp>[sectors 01.xlsx]tkrBbg!R2C8</stp>
        <tr r="H2" s="5"/>
      </tp>
      <tp t="s">
        <v>TOTAL</v>
        <stp/>
        <stp>##V3_BDPV12</stp>
        <stp>XS1195202822 Corp</stp>
        <stp>ticker</stp>
        <stp>[sectors 01.xlsx]tkrBbg!R2C8</stp>
        <tr r="H2" s="5"/>
      </tp>
      <tp t="s">
        <v>ENGIFP</v>
        <stp/>
        <stp>##V3_BDPV12</stp>
        <stp>FR0013398229 Corp</stp>
        <stp>ticker</stp>
        <stp>[sectors 01.xlsx]tkrBbg!R2C8</stp>
        <tr r="H2" s="5"/>
      </tp>
      <tp t="s">
        <v>ARNDTN</v>
        <stp/>
        <stp>##V3_BDPV12</stp>
        <stp>XS1634523754 Corp</stp>
        <stp>ticker</stp>
        <stp>[sectors 01.xlsx]tkrBbg!R2C8</stp>
        <tr r="H2" s="5"/>
      </tp>
      <tp t="s">
        <v>VW</v>
        <stp/>
        <stp>##V3_BDPV12</stp>
        <stp>XS1048428442 Corp</stp>
        <stp>ticker</stp>
        <stp>[sectors 01.xlsx]tkrBbg!R2C8</stp>
        <tr r="H2" s="5"/>
      </tp>
      <tp t="s">
        <v>EDF</v>
        <stp/>
        <stp>##V3_BDPV12</stp>
        <stp>FR0011401751 Corp</stp>
        <stp>ticker</stp>
        <stp>[sectors 01.xlsx]tkrBbg!R2C8</stp>
        <tr r="H2" s="5"/>
      </tp>
      <tp t="s">
        <v>VW</v>
        <stp/>
        <stp>##V3_BDPV12</stp>
        <stp>XS1799938995 Corp</stp>
        <stp>ticker</stp>
        <stp>[sectors 01.xlsx]tkrBbg!R2C8</stp>
        <tr r="H2" s="5"/>
      </tp>
      <tp t="s">
        <v>OMVAV</v>
        <stp/>
        <stp>##V3_BDPV12</stp>
        <stp>XS1294343337 Corp</stp>
        <stp>ticker</stp>
        <stp>[sectors 01.xlsx]tkrBbg!R2C8</stp>
        <tr r="H2" s="5"/>
      </tp>
      <tp t="s">
        <v>ANNGR</v>
        <stp/>
        <stp>##V3_BDPV12</stp>
        <stp>XS1117300837 Corp</stp>
        <stp>ticker</stp>
        <stp>[sectors 01.xlsx]tkrBbg!R2C8</stp>
        <tr r="H2" s="5"/>
      </tp>
      <tp t="s">
        <v>DBHNGR</v>
        <stp/>
        <stp>##V3_BDPV12</stp>
        <stp>XS2010039035 Corp</stp>
        <stp>ticker</stp>
        <stp>[sectors 01.xlsx]tkrBbg!R2C8</stp>
        <tr r="H2" s="5"/>
      </tp>
      <tp t="s">
        <v>ECLEAR</v>
        <stp/>
        <stp>##V3_BDPV12</stp>
        <stp>XS1797663967 Corp</stp>
        <stp>ticker</stp>
        <stp>[sectors 01.xlsx]tkrBbg!R2C8</stp>
        <tr r="H2" s="5"/>
      </tp>
      <tp>
        <v>2250000000</v>
        <stp/>
        <stp>##V3_BDPV12</stp>
        <stp>USQ12441AB91 Corp</stp>
        <stp>amt_outstanding</stp>
        <stp>[sectors 01.xlsx]tkrBbg!R2C12</stp>
        <tr r="L2" s="5"/>
      </tp>
      <tp t="s">
        <v>ENGIFP</v>
        <stp/>
        <stp>##V3_BDPV12</stp>
        <stp>FR0011942283 Corp</stp>
        <stp>ticker</stp>
        <stp>[sectors 01.xlsx]tkrBbg!R2C8</stp>
        <tr r="H2" s="5"/>
      </tp>
      <tp>
        <v>1250000000</v>
        <stp/>
        <stp>##V3_BDPV12</stp>
        <stp>US29265WAA62 Corp</stp>
        <stp>amt_outstanding</stp>
        <stp>[sectors 01.xlsx]tkrBbg!R2C12</stp>
        <tr r="L2" s="5"/>
      </tp>
      <tp t="s">
        <v>03/09/2027</v>
        <stp/>
        <stp>##V3_BDPV12</stp>
        <stp>FR0013464922 Corp</stp>
        <stp>nxt_call_dt</stp>
        <stp>[sectors 01.xlsx]tkrBbg!R2C10</stp>
        <tr r="J2" s="5"/>
      </tp>
      <tp t="s">
        <v>AKEFP</v>
        <stp/>
        <stp>##V3_BDPV12</stp>
        <stp>FR0013478252 Corp</stp>
        <stp>ticker</stp>
        <stp>[sectors 01.xlsx]tkrBbg!R2C8</stp>
        <tr r="H2" s="5"/>
      </tp>
      <tp t="s">
        <v>BRITEL</v>
        <stp/>
        <stp>##V3_BDPV12</stp>
        <stp>XS2119468572 Corp</stp>
        <stp>ticker</stp>
        <stp>[sectors 01.xlsx]tkrBbg!R2C8</stp>
        <tr r="H2" s="5"/>
      </tp>
      <tp>
        <v>1000000000</v>
        <stp/>
        <stp>##V3_BDPV12</stp>
        <stp>USQ12441AA19 Corp</stp>
        <stp>amt_outstanding</stp>
        <stp>[sectors 01.xlsx]tkrBbg!R2C12</stp>
        <tr r="L2" s="5"/>
      </tp>
      <tp t="s">
        <v>ULFP</v>
        <stp/>
        <stp>##V3_BDPV12</stp>
        <stp>FR0013330529 Corp</stp>
        <stp>ticker</stp>
        <stp>[sectors 01.xlsx]tkrBbg!R2C8</stp>
        <tr r="H2" s="5"/>
      </tp>
      <tp t="s">
        <v>RWE</v>
        <stp/>
        <stp>##V3_BDPV12</stp>
        <stp>XS1219498141 Corp</stp>
        <stp>ticker</stp>
        <stp>[sectors 01.xlsx]tkrBbg!R2C8</stp>
        <tr r="H2" s="5"/>
      </tp>
      <tp t="s">
        <v>AKEFP</v>
        <stp/>
        <stp>##V3_BDPV12</stp>
        <stp>FR0012278539 Corp</stp>
        <stp>ticker</stp>
        <stp>[sectors 01.xlsx]tkrBbg!R2C8</stp>
        <tr r="H2" s="5"/>
      </tp>
      <tp t="s">
        <v>EDF 5 PERP</v>
        <stp/>
        <stp>##V3_BDPV12</stp>
        <stp>FR0011697028 Corp</stp>
        <stp>security_name</stp>
        <stp>[sectors 01.xlsx]sectors (table)!R13C6</stp>
        <tr r="F13" s="24"/>
      </tp>
      <tp t="s">
        <v>CALLABLE</v>
        <stp/>
        <stp>##V3_BDPV12</stp>
        <stp>USQ12441AA19 Corp</stp>
        <stp>mty_typ</stp>
        <stp>[sectors 01.xlsx]tkrBbg!R2C11</stp>
        <tr r="K2" s="5"/>
      </tp>
      <tp t="s">
        <v>AKEFP 1 1/2 PERP</v>
        <stp/>
        <stp>##V3_BDPV12</stp>
        <stp>FR0013478252 Corp</stp>
        <stp>security_name</stp>
        <stp>[sectors 01.xlsx]sectors (table)!R37C6</stp>
        <tr r="F37" s="24"/>
      </tp>
      <tp t="s">
        <v>CALLABLE</v>
        <stp/>
        <stp>##V3_BDPV12</stp>
        <stp>US29265WAA62 Corp</stp>
        <stp>mty_typ</stp>
        <stp>[sectors 01.xlsx]tkrBbg!R2C11</stp>
        <tr r="K2" s="5"/>
      </tp>
      <tp t="s">
        <v>CALLABLE</v>
        <stp/>
        <stp>##V3_BDPV12</stp>
        <stp>USQ12441AB91 Corp</stp>
        <stp>mty_typ</stp>
        <stp>[sectors 01.xlsx]tkrBbg!R2C11</stp>
        <tr r="K2" s="5"/>
      </tp>
      <tp t="s">
        <v>TOTAL SA</v>
        <stp/>
        <stp>##V3_BDPV12</stp>
        <stp>XS1195202822 Corp</stp>
        <stp>short_name</stp>
        <stp>[sectors 01.xlsx]main!R37C5</stp>
        <tr r="E37" s="1"/>
      </tp>
      <tp t="s">
        <v>EUR</v>
        <stp/>
        <stp>##V3_BDPV12</stp>
        <stp>XS1191320297 Corp</stp>
        <stp>crncy</stp>
        <stp>[sectors 01.xlsx]curves eur!R9C19</stp>
        <tr r="S9" s="21"/>
      </tp>
      <tp t="s">
        <v>EUR</v>
        <stp/>
        <stp>##V3_BDPV12</stp>
        <stp>XS1323897725 Corp</stp>
        <stp>crncy</stp>
        <stp>[sectors 01.xlsx]curves eur!R7C20</stp>
        <tr r="T7" s="21"/>
      </tp>
      <tp t="s">
        <v>TELEFO</v>
        <stp/>
        <stp>##V3_BDPV12</stp>
        <stp>XS1050461034 Corp</stp>
        <stp>ticker</stp>
        <stp>[sectors 01.xlsx]tkrBbg!R2C8</stp>
        <tr r="H2" s="5"/>
      </tp>
      <tp t="s">
        <v>ERFFP</v>
        <stp/>
        <stp>##V3_BDPV12</stp>
        <stp>XS2051471105 Corp</stp>
        <stp>ticker</stp>
        <stp>[sectors 01.xlsx]tkrBbg!R2C8</stp>
        <tr r="H2" s="5"/>
      </tp>
      <tp t="s">
        <v>BAYNGR</v>
        <stp/>
        <stp>##V3_BDPV12</stp>
        <stp>DE000A11QR73 Corp</stp>
        <stp>ticker</stp>
        <stp>[sectors 01.xlsx]tkrBbg!R2C8</stp>
        <tr r="H2" s="5"/>
      </tp>
      <tp t="s">
        <v>ENGIFP</v>
        <stp/>
        <stp>##V3_BDPV12</stp>
        <stp>FR0011531730 Corp</stp>
        <stp>ticker</stp>
        <stp>[sectors 01.xlsx]tkrBbg!R2C8</stp>
        <tr r="H2" s="5"/>
      </tp>
      <tp t="s">
        <v>GYCGR</v>
        <stp/>
        <stp>##V3_BDPV12</stp>
        <stp>XS1811181566 Corp</stp>
        <stp>ticker</stp>
        <stp>[sectors 01.xlsx]tkrBbg!R2C8</stp>
        <tr r="H2" s="5"/>
      </tp>
      <tp t="s">
        <v>TOTAL</v>
        <stp/>
        <stp>##V3_BDPV12</stp>
        <stp>XS1501167164 Corp</stp>
        <stp>ticker</stp>
        <stp>[sectors 01.xlsx]tkrBbg!R2C8</stp>
        <tr r="H2" s="5"/>
      </tp>
      <tp t="s">
        <v>EDF</v>
        <stp/>
        <stp>##V3_BDPV12</stp>
        <stp>FR0013464922 Corp</stp>
        <stp>ticker</stp>
        <stp>[sectors 01.xlsx]tkrBbg!R2C8</stp>
        <tr r="H2" s="5"/>
      </tp>
      <tp t="s">
        <v>ENBW</v>
        <stp/>
        <stp>##V3_BDPV12</stp>
        <stp>XS1405770907 Corp</stp>
        <stp>ticker</stp>
        <stp>[sectors 01.xlsx]tkrBbg!R2C8</stp>
        <tr r="H2" s="5"/>
      </tp>
      <tp t="s">
        <v>IBESM</v>
        <stp/>
        <stp>##V3_BDPV12</stp>
        <stp>XS1797138960 Corp</stp>
        <stp>ticker</stp>
        <stp>[sectors 01.xlsx]tkrBbg!R2C8</stp>
        <tr r="H2" s="5"/>
      </tp>
      <tp t="s">
        <v>15/01/2025</v>
        <stp/>
        <stp>##V3_BDPV12</stp>
        <stp>FR0013413887 Corp</stp>
        <stp>nxt_call_dt</stp>
        <stp>[sectors 01.xlsx]tkrBbg!R2C10</stp>
        <tr r="J2" s="5"/>
      </tp>
      <tp t="s">
        <v>SSELN</v>
        <stp/>
        <stp>##V3_BDPV12</stp>
        <stp>XS1572343744 Corp</stp>
        <stp>ticker</stp>
        <stp>[sectors 01.xlsx]tkrBbg!R2C8</stp>
        <tr r="H2" s="5"/>
      </tp>
      <tp t="s">
        <v>#N/A Field Not Applicable</v>
        <stp/>
        <stp>##V3_BDPV12</stp>
        <stp>FR0011993500 Corp</stp>
        <stp>nxt_call_dt</stp>
        <stp>[sectors 01.xlsx]tkrBbg!R2C10</stp>
        <tr r="J2" s="5"/>
      </tp>
      <tp t="s">
        <v>TOTAL</v>
        <stp/>
        <stp>##V3_BDPV12</stp>
        <stp>XS1501166869 Corp</stp>
        <stp>ticker</stp>
        <stp>[sectors 01.xlsx]tkrBbg!R2C8</stp>
        <tr r="H2" s="5"/>
      </tp>
      <tp t="s">
        <v>DBHNGR</v>
        <stp/>
        <stp>##V3_BDPV12</stp>
        <stp>XS2010039548 Corp</stp>
        <stp>ticker</stp>
        <stp>[sectors 01.xlsx]tkrBbg!R2C8</stp>
        <tr r="H2" s="5"/>
      </tp>
      <tp t="s">
        <v>EDF</v>
        <stp/>
        <stp>##V3_BDPV12</stp>
        <stp>FR0011401728 Corp</stp>
        <stp>ticker</stp>
        <stp>[sectors 01.xlsx]tkrBbg!R2C8</stp>
        <tr r="H2" s="5"/>
      </tp>
      <tp t="s">
        <v>BERTEL</v>
        <stp/>
        <stp>##V3_BDPV12</stp>
        <stp>XS1222591023 Corp</stp>
        <stp>ticker</stp>
        <stp>[sectors 01.xlsx]tkrBbg!R2C8</stp>
        <tr r="H2" s="5"/>
      </tp>
      <tp t="s">
        <v>RWE</v>
        <stp/>
        <stp>##V3_BDPV12</stp>
        <stp>XS1219499032 Corp</stp>
        <stp>ticker</stp>
        <stp>[sectors 01.xlsx]tkrBbg!R2C8</stp>
        <tr r="H2" s="5"/>
      </tp>
      <tp t="s">
        <v>SOFTBK</v>
        <stp/>
        <stp>##V3_BDPV12</stp>
        <stp>XS1642682410 Corp</stp>
        <stp>ticker</stp>
        <stp>[sectors 01.xlsx]tkrBbg!R2C8</stp>
        <tr r="H2" s="5"/>
      </tp>
      <tp t="s">
        <v>ENELIM 2 1/2 11/24/78</v>
        <stp/>
        <stp>##V3_BDPV12</stp>
        <stp>XS1713463716 Corp</stp>
        <stp>security_name</stp>
        <stp>[sectors 01.xlsx]sectors (table)!R12C5</stp>
        <tr r="E12" s="24"/>
      </tp>
      <tp>
        <v>156.40320055671077</v>
        <stp/>
        <stp>##V3_BDPV12</stp>
        <stp>BJ924355 Corp</stp>
        <stp>Z_SPRD_MID</stp>
        <stp>[sectors 01.xlsx]curves!R19C14</stp>
        <tr r="N19" s="20"/>
      </tp>
      <tp t="s">
        <v>AKEFP 2 3/4 PERP</v>
        <stp/>
        <stp>##V3_BDPV12</stp>
        <stp>FR0013425170 Corp</stp>
        <stp>security_name</stp>
        <stp>[sectors 01.xlsx]sectors (table)!R37C5</stp>
        <tr r="E37" s="24"/>
      </tp>
      <tp t="s">
        <v>LANXESS</v>
        <stp/>
        <stp>##V3_BDPV12</stp>
        <stp>XS1405763019 Corp</stp>
        <stp>short_name</stp>
        <stp>[sectors 01.xlsx]main!R18C5</stp>
        <tr r="E18" s="1"/>
      </tp>
      <tp t="s">
        <v>30/01/2024</v>
        <stp/>
        <stp>##V3_BDPV12</stp>
        <stp>FR0013399177 Corp</stp>
        <stp>nxt_call_dt</stp>
        <stp>[sectors 01.xlsx]curves eur!R10C8</stp>
        <tr r="H10" s="21"/>
      </tp>
      <tp t="s">
        <v>SOLBBB 5.869 PERP</v>
        <stp/>
        <stp>##V3_BDPV12</stp>
        <stp>XS1323897725 Corp</stp>
        <stp>security_name</stp>
        <stp>[sectors 01.xlsx]main!R6C7</stp>
        <tr r="G6" s="1"/>
      </tp>
      <tp t="s">
        <v>IFXGR</v>
        <stp/>
        <stp>##V3_BDPV12</stp>
        <stp>XS2056730323 Corp</stp>
        <stp>ticker</stp>
        <stp>[sectors 01.xlsx]tkrBbg!R2C8</stp>
        <tr r="H2" s="5"/>
      </tp>
      <tp t="s">
        <v>SEVFP</v>
        <stp/>
        <stp>##V3_BDPV12</stp>
        <stp>FR0013445335 Corp</stp>
        <stp>ticker</stp>
        <stp>[sectors 01.xlsx]tkrBbg!R2C8</stp>
        <tr r="H2" s="5"/>
      </tp>
      <tp t="s">
        <v>REPSM</v>
        <stp/>
        <stp>##V3_BDPV12</stp>
        <stp>XS1207054666 Corp</stp>
        <stp>ticker</stp>
        <stp>[sectors 01.xlsx]tkrBbg!R2C8</stp>
        <tr r="H2" s="5"/>
      </tp>
      <tp t="s">
        <v>CNALN</v>
        <stp/>
        <stp>##V3_BDPV12</stp>
        <stp>XS1216020161 Corp</stp>
        <stp>ticker</stp>
        <stp>[sectors 01.xlsx]tkrBbg!R2C8</stp>
        <tr r="H2" s="5"/>
      </tp>
      <tp t="s">
        <v>GYCGR</v>
        <stp/>
        <stp>##V3_BDPV12</stp>
        <stp>XS1491364953 Corp</stp>
        <stp>ticker</stp>
        <stp>[sectors 01.xlsx]tkrBbg!R2C8</stp>
        <tr r="H2" s="5"/>
      </tp>
      <tp t="s">
        <v>ENBW</v>
        <stp/>
        <stp>##V3_BDPV12</stp>
        <stp>XS1498442521 Corp</stp>
        <stp>ticker</stp>
        <stp>[sectors 01.xlsx]tkrBbg!R2C8</stp>
        <tr r="H2" s="5"/>
      </tp>
      <tp t="s">
        <v>DBOERS</v>
        <stp/>
        <stp>##V3_BDPV12</stp>
        <stp>DE000A161W62 Corp</stp>
        <stp>ticker</stp>
        <stp>[sectors 01.xlsx]tkrBbg!R2C8</stp>
        <tr r="H2" s="5"/>
      </tp>
      <tp t="s">
        <v>27/03/2023</v>
        <stp/>
        <stp>##V3_BDPV12</stp>
        <stp>FR0013292828 Corp</stp>
        <stp>nxt_call_dt</stp>
        <stp>[sectors 01.xlsx]tkrBbg!R2C10</stp>
        <tr r="J2" s="5"/>
        <tr r="J2" s="5"/>
      </tp>
      <tp t="s">
        <v>AMXLMM</v>
        <stp/>
        <stp>##V3_BDPV12</stp>
        <stp>XS0969341147 Corp</stp>
        <stp>ticker</stp>
        <stp>[sectors 01.xlsx]tkrBbg!R2C8</stp>
        <tr r="H2" s="5"/>
      </tp>
      <tp t="s">
        <v>ORAFP</v>
        <stp/>
        <stp>##V3_BDPV12</stp>
        <stp>XS1115490523 Corp</stp>
        <stp>ticker</stp>
        <stp>[sectors 01.xlsx]tkrBbg!R2C8</stp>
        <tr r="H2" s="5"/>
      </tp>
      <tp t="s">
        <v>LXSGR</v>
        <stp/>
        <stp>##V3_BDPV12</stp>
        <stp>XS1405763019 Corp</stp>
        <stp>ticker</stp>
        <stp>[sectors 01.xlsx]tkrBbg!R2C8</stp>
        <tr r="H2" s="5"/>
      </tp>
      <tp t="s">
        <v>VOD</v>
        <stp/>
        <stp>##V3_BDPV12</stp>
        <stp>XS1888179477 Corp</stp>
        <stp>ticker</stp>
        <stp>[sectors 01.xlsx]tkrBbg!R2C8</stp>
        <tr r="H2" s="5"/>
      </tp>
      <tp t="s">
        <v>EDF</v>
        <stp/>
        <stp>##V3_BDPV12</stp>
        <stp>FR0011697010 Corp</stp>
        <stp>ticker</stp>
        <stp>[sectors 01.xlsx]tkrBbg!R2C8</stp>
        <tr r="H2" s="5"/>
      </tp>
      <tp t="s">
        <v>CPIPGR</v>
        <stp/>
        <stp>##V3_BDPV12</stp>
        <stp>XS1819537132 Corp</stp>
        <stp>ticker</stp>
        <stp>[sectors 01.xlsx]tkrBbg!R2C8</stp>
        <tr r="H2" s="5"/>
      </tp>
      <tp t="s">
        <v>TRAFIG</v>
        <stp/>
        <stp>##V3_BDPV12</stp>
        <stp>XS1582433428 Corp</stp>
        <stp>ticker</stp>
        <stp>[sectors 01.xlsx]tkrBbg!R2C8</stp>
        <tr r="H2" s="5"/>
      </tp>
      <tp t="s">
        <v>05/11/2020</v>
        <stp/>
        <stp>##V3_BDPV12</stp>
        <stp>DE000A161W62 Corp</stp>
        <stp>nxt_call_dt</stp>
        <stp>[sectors 01.xlsx]tkrBbg!R2C10</stp>
        <tr r="J2" s="5"/>
      </tp>
      <tp t="s">
        <v>19/01/2024</v>
        <stp/>
        <stp>##V3_BDPV12</stp>
        <stp>FR0013252061 Corp</stp>
        <stp>nxt_call_dt</stp>
        <stp>[sectors 01.xlsx]tkrBbg!R2C10</stp>
        <tr r="J2" s="5"/>
      </tp>
      <tp t="s">
        <v>02/06/2024</v>
        <stp/>
        <stp>##V3_BDPV12</stp>
        <stp>FR0011942283 Corp</stp>
        <stp>nxt_call_dt</stp>
        <stp>[sectors 01.xlsx]tkrBbg!R2C10</stp>
        <tr r="J2" s="5"/>
      </tp>
      <tp t="s">
        <v>ORSTED</v>
        <stp/>
        <stp>##V3_BDPV12</stp>
        <stp>XS0943370543 Corp</stp>
        <stp>ticker</stp>
        <stp>[sectors 01.xlsx]tkrBbg!R2C8</stp>
        <tr r="H2" s="5"/>
      </tp>
      <tp t="s">
        <v>MRKGR 2 7/8 06/25/79</v>
        <stp/>
        <stp>##V3_BDPV12</stp>
        <stp>XS2011260705 Corp</stp>
        <stp>security_name</stp>
        <stp>[sectors 01.xlsx]sectors (table)!R17C6</stp>
        <tr r="F17" s="24"/>
      </tp>
      <tp t="s">
        <v>04/12/2023</v>
        <stp/>
        <stp>##V3_BDPV12</stp>
        <stp>BE6309987400 Corp</stp>
        <stp>nxt_call_dt</stp>
        <stp>[sectors 01.xlsx]tkrBbg!R2C10</stp>
        <tr r="J2" s="5"/>
      </tp>
      <tp t="s">
        <v>05/09/2023</v>
        <stp/>
        <stp>##V3_BDPV12</stp>
        <stp>BE0002597756 Corp</stp>
        <stp>nxt_call_dt</stp>
        <stp>[sectors 01.xlsx]tkrBbg!R2C10</stp>
        <tr r="J2" s="5"/>
      </tp>
      <tp t="s">
        <v>TOTAL SA</v>
        <stp/>
        <stp>##V3_BDPV12</stp>
        <stp>XS1501166869 Corp</stp>
        <stp>short_name</stp>
        <stp>[sectors 01.xlsx]main!R35C5</stp>
        <tr r="E35" s="1"/>
      </tp>
      <tp t="s">
        <v>DEUTSCH BAHN FIN</v>
        <stp/>
        <stp>##V3_BDPV12</stp>
        <stp>XS2010039548 Corp</stp>
        <stp>short_name</stp>
        <stp>[sectors 01.xlsx]main!R19C5</stp>
        <tr r="E19" s="1"/>
      </tp>
      <tp t="s">
        <v>GYCGR 2 1/2 PERP</v>
        <stp/>
        <stp>##V3_BDPV12</stp>
        <stp>XS1811181566 Corp</stp>
        <stp>security_name</stp>
        <stp>[sectors 01.xlsx]curves eur!R9C7</stp>
        <tr r="G9" s="21"/>
      </tp>
      <tp t="s">
        <v>MRKGR 3 3/8 12/12/74</v>
        <stp/>
        <stp>##V3_BDPV12</stp>
        <stp>XS1152343668 Corp</stp>
        <stp>security_name</stp>
        <stp>[sectors 01.xlsx]main!R7C7</stp>
        <tr r="G7" s="1"/>
      </tp>
      <tp t="s">
        <v>SOLBBB 5.869 PERP</v>
        <stp/>
        <stp>##V3_BDPV12</stp>
        <stp>XS1323897725 Corp</stp>
        <stp>security_name</stp>
        <stp>[sectors 01.xlsx]main!R5C7</stp>
        <tr r="G5" s="1"/>
      </tp>
      <tp t="s">
        <v>MRKGR 2 7/8 06/25/79</v>
        <stp/>
        <stp>##V3_BDPV12</stp>
        <stp>XS2011260705 Corp</stp>
        <stp>security_name</stp>
        <stp>[sectors 01.xlsx]main!R9C7</stp>
        <tr r="G9" s="1"/>
      </tp>
      <tp t="s">
        <v>IBESM</v>
        <stp/>
        <stp>##V3_BDPV12</stp>
        <stp>XS1721244371 Corp</stp>
        <stp>ticker</stp>
        <stp>[sectors 01.xlsx]tkrBbg!R2C8</stp>
        <tr r="H2" s="5"/>
      </tp>
      <tp t="s">
        <v>BHP</v>
        <stp/>
        <stp>##V3_BDPV12</stp>
        <stp>XS1309436910 Corp</stp>
        <stp>ticker</stp>
        <stp>[sectors 01.xlsx]tkrBbg!R2C8</stp>
        <tr r="H2" s="5"/>
      </tp>
      <tp t="s">
        <v>VW</v>
        <stp/>
        <stp>##V3_BDPV12</stp>
        <stp>XS1206540806 Corp</stp>
        <stp>ticker</stp>
        <stp>[sectors 01.xlsx]tkrBbg!R2C8</stp>
        <tr r="H2" s="5"/>
      </tp>
      <tp t="s">
        <v>VW</v>
        <stp/>
        <stp>##V3_BDPV12</stp>
        <stp>XS1048428012 Corp</stp>
        <stp>ticker</stp>
        <stp>[sectors 01.xlsx]tkrBbg!R2C8</stp>
        <tr r="H2" s="5"/>
      </tp>
      <tp t="s">
        <v>VOD</v>
        <stp/>
        <stp>##V3_BDPV12</stp>
        <stp>XS1888180640 Corp</stp>
        <stp>ticker</stp>
        <stp>[sectors 01.xlsx]tkrBbg!R2C8</stp>
        <tr r="H2" s="5"/>
      </tp>
      <tp t="s">
        <v>EDF</v>
        <stp/>
        <stp>##V3_BDPV12</stp>
        <stp>FR0011697028 Corp</stp>
        <stp>ticker</stp>
        <stp>[sectors 01.xlsx]tkrBbg!R2C8</stp>
        <tr r="H2" s="5"/>
      </tp>
      <tp t="s">
        <v>TRAFIG</v>
        <stp/>
        <stp>##V3_BDPV12</stp>
        <stp>XS2033327854 Corp</stp>
        <stp>ticker</stp>
        <stp>[sectors 01.xlsx]tkrBbg!R2C8</stp>
        <tr r="H2" s="5"/>
      </tp>
      <tp t="s">
        <v>HEIBOS</v>
        <stp/>
        <stp>##V3_BDPV12</stp>
        <stp>XS2010037765 Corp</stp>
        <stp>ticker</stp>
        <stp>[sectors 01.xlsx]tkrBbg!R2C8</stp>
        <tr r="H2" s="5"/>
      </tp>
      <tp t="s">
        <v>ENELIM</v>
        <stp/>
        <stp>##V3_BDPV12</stp>
        <stp>XS0954675129 Corp</stp>
        <stp>ticker</stp>
        <stp>[sectors 01.xlsx]tkrBbg!R2C8</stp>
        <tr r="H2" s="5"/>
      </tp>
      <tp t="s">
        <v>ENELIM</v>
        <stp/>
        <stp>##V3_BDPV12</stp>
        <stp>XS1713463716 Corp</stp>
        <stp>ticker</stp>
        <stp>[sectors 01.xlsx]tkrBbg!R2C8</stp>
        <tr r="H2" s="5"/>
      </tp>
      <tp t="s">
        <v>ORAFP 5 1/4 PERP</v>
        <stp/>
        <stp>##V3_BDPV12</stp>
        <stp>XS1028599287 Corp</stp>
        <stp>security_name</stp>
        <stp>[sectors 01.xlsx]sectors (table)!R19C5</stp>
        <tr r="E19" s="24"/>
      </tp>
      <tp t="s">
        <v>SEVFP</v>
        <stp/>
        <stp>##V3_BDPV12</stp>
        <stp>FR0013252061 Corp</stp>
        <stp>ticker</stp>
        <stp>[sectors 01.xlsx]tkrBbg!R2C8</stp>
        <tr r="H2" s="5"/>
      </tp>
      <tp t="s">
        <v>BAYNGR</v>
        <stp/>
        <stp>##V3_BDPV12</stp>
        <stp>XS2077670003 Corp</stp>
        <stp>ticker</stp>
        <stp>[sectors 01.xlsx]tkrBbg!R2C8</stp>
        <tr r="H2" s="5"/>
      </tp>
      <tp t="s">
        <v>SSELN</v>
        <stp/>
        <stp>##V3_BDPV12</stp>
        <stp>XS1572349865 Corp</stp>
        <stp>ticker</stp>
        <stp>[sectors 01.xlsx]tkrBbg!R2C8</stp>
        <tr r="H2" s="5"/>
      </tp>
      <tp t="s">
        <v>BHP</v>
        <stp/>
        <stp>##V3_BDPV12</stp>
        <stp>XS1309437215 Corp</stp>
        <stp>ticker</stp>
        <stp>[sectors 01.xlsx]tkrBbg!R2C8</stp>
        <tr r="H2" s="5"/>
      </tp>
      <tp t="s">
        <v>ENELIM</v>
        <stp/>
        <stp>##V3_BDPV12</stp>
        <stp>XS0954674825 Corp</stp>
        <stp>ticker</stp>
        <stp>[sectors 01.xlsx]tkrBbg!R2C8</stp>
        <tr r="H2" s="5"/>
      </tp>
      <tp t="s">
        <v>29/01/2026</v>
        <stp/>
        <stp>##V3_BDPV12</stp>
        <stp>FR0011401728 Corp</stp>
        <stp>nxt_call_dt</stp>
        <stp>[sectors 01.xlsx]tkrBbg!R2C10</stp>
        <tr r="J2" s="5"/>
      </tp>
      <tp t="s">
        <v>10/07/2021</v>
        <stp/>
        <stp>##V3_BDPV12</stp>
        <stp>FR0011531730 Corp</stp>
        <stp>nxt_call_dt</stp>
        <stp>[sectors 01.xlsx]tkrBbg!R2C10</stp>
        <tr r="J2" s="5"/>
      </tp>
      <tp t="s">
        <v>29/01/2025</v>
        <stp/>
        <stp>##V3_BDPV12</stp>
        <stp>FR0011401751 Corp</stp>
        <stp>nxt_call_dt</stp>
        <stp>[sectors 01.xlsx]tkrBbg!R2C10</stp>
        <tr r="J2" s="5"/>
      </tp>
      <tp t="s">
        <v>TOTAL</v>
        <stp/>
        <stp>##V3_BDPV12</stp>
        <stp>XS1413581205 Corp</stp>
        <stp>ticker</stp>
        <stp>[sectors 01.xlsx]tkrBbg!R2C8</stp>
        <tr r="H2" s="5"/>
      </tp>
      <tp t="s">
        <v>SSELN</v>
        <stp/>
        <stp>##V3_BDPV12</stp>
        <stp>XS1196714429 Corp</stp>
        <stp>ticker</stp>
        <stp>[sectors 01.xlsx]tkrBbg!R2C8</stp>
        <tr r="H2" s="5"/>
      </tp>
      <tp t="s">
        <v>ACFP</v>
        <stp/>
        <stp>##V3_BDPV12</stp>
        <stp>FR0013399177 Corp</stp>
        <stp>ticker</stp>
        <stp>[sectors 01.xlsx]tkrBbg!R2C8</stp>
        <tr r="H2" s="5"/>
      </tp>
      <tp t="s">
        <v>08/04/2025</v>
        <stp/>
        <stp>##V3_BDPV12</stp>
        <stp>FR0013431244 Corp</stp>
        <stp>nxt_call_dt</stp>
        <stp>[sectors 01.xlsx]tkrBbg!R2C10</stp>
        <tr r="J2" s="5"/>
      </tp>
      <tp t="s">
        <v>MRKGR</v>
        <stp/>
        <stp>##V3_BDPV12</stp>
        <stp>XS1152343668 Corp</stp>
        <stp>ticker</stp>
        <stp>[sectors 01.xlsx]tkrBbg!R2C8</stp>
        <tr r="H2" s="5"/>
      </tp>
      <tp t="s">
        <v>CPIPGR</v>
        <stp/>
        <stp>##V3_BDPV12</stp>
        <stp>XS1982704824 Corp</stp>
        <stp>ticker</stp>
        <stp>[sectors 01.xlsx]tkrBbg!R2C8</stp>
        <tr r="H2" s="5"/>
      </tp>
      <tp t="s">
        <v>EDF 4 PERP</v>
        <stp/>
        <stp>##V3_BDPV12</stp>
        <stp>FR0013367612 Corp</stp>
        <stp>security_name</stp>
        <stp>[sectors 01.xlsx]sectors (table)!R13C5</stp>
        <tr r="E13" s="24"/>
      </tp>
      <tp t="s">
        <v>TOTAL SA</v>
        <stp/>
        <stp>##V3_BDPV12</stp>
        <stp>XS1501166869 Corp</stp>
        <stp>short_name</stp>
        <stp>[sectors 01.xlsx]main!R36C5</stp>
        <tr r="E36" s="1"/>
      </tp>
      <tp t="s">
        <v>SOLBBB 5.425 PERP</v>
        <stp/>
        <stp>##V3_BDPV12</stp>
        <stp>XS0992293901 Corp</stp>
        <stp>security_name</stp>
        <stp>[sectors 01.xlsx]curves eur!R7C6</stp>
        <tr r="F7" s="21"/>
      </tp>
      <tp>
        <v>4.25</v>
        <stp/>
        <stp>##V3_BDPV12</stp>
        <stp>BE6309987400 Corp</stp>
        <stp>coupon</stp>
        <stp>[sectors 01.xlsx]main!R4C6</stp>
        <tr r="F4" s="1"/>
      </tp>
      <tp t="s">
        <v>MRKGR 2 7/8 06/25/79</v>
        <stp/>
        <stp>##V3_BDPV12</stp>
        <stp>XS2011260705 Corp</stp>
        <stp>security_name</stp>
        <stp>[sectors 01.xlsx]main!R8C7</stp>
        <tr r="G8" s="1"/>
      </tp>
      <tp t="s">
        <v>OMVAV</v>
        <stp/>
        <stp>##V3_BDPV12</stp>
        <stp>XS1713462403 Corp</stp>
        <stp>ticker</stp>
        <stp>[sectors 01.xlsx]tkrBbg!R2C8</stp>
        <tr r="H2" s="5"/>
      </tp>
      <tp t="s">
        <v>NGGLN</v>
        <stp/>
        <stp>##V3_BDPV12</stp>
        <stp>XS2010044977 Corp</stp>
        <stp>ticker</stp>
        <stp>[sectors 01.xlsx]tkrBbg!R2C8</stp>
        <tr r="H2" s="5"/>
      </tp>
      <tp t="s">
        <v>RWE</v>
        <stp/>
        <stp>##V3_BDPV12</stp>
        <stp>XS1254119750 Corp</stp>
        <stp>ticker</stp>
        <stp>[sectors 01.xlsx]tkrBbg!R2C8</stp>
        <tr r="H2" s="5"/>
      </tp>
      <tp t="s">
        <v>MRKGR</v>
        <stp/>
        <stp>##V3_BDPV12</stp>
        <stp>XS1152338072 Corp</stp>
        <stp>ticker</stp>
        <stp>[sectors 01.xlsx]tkrBbg!R2C8</stp>
        <tr r="H2" s="5"/>
      </tp>
      <tp t="s">
        <v>VW</v>
        <stp/>
        <stp>##V3_BDPV12</stp>
        <stp>XS1629774230 Corp</stp>
        <stp>ticker</stp>
        <stp>[sectors 01.xlsx]tkrBbg!R2C8</stp>
        <tr r="H2" s="5"/>
      </tp>
      <tp t="s">
        <v>Baa3</v>
        <stp/>
        <stp>##V3_BDPV12</stp>
        <stp>EK545606 Corp</stp>
        <stp>rtg_moody</stp>
        <stp>[sectors 01.xlsx]all names!R9C16</stp>
        <tr r="P9" s="16"/>
      </tp>
      <tp t="s">
        <v>ORSTED</v>
        <stp/>
        <stp>##V3_BDPV12</stp>
        <stp>XS2010036874 Corp</stp>
        <stp>ticker</stp>
        <stp>[sectors 01.xlsx]tkrBbg!R2C8</stp>
        <tr r="H2" s="5"/>
      </tp>
      <tp t="s">
        <v>ENBW 1 1/8 11/05/79</v>
        <stp/>
        <stp>##V3_BDPV12</stp>
        <stp>XS2035564975 Corp</stp>
        <stp>security_name</stp>
        <stp>[sectors 01.xlsx]sectors (table)!R25C5</stp>
        <tr r="E25" s="24"/>
      </tp>
      <tp t="s">
        <v>16/01/2023</v>
        <stp/>
        <stp>##V3_BDPV12</stp>
        <stp>FR0013310505 Corp</stp>
        <stp>nxt_call_dt</stp>
        <stp>[sectors 01.xlsx]tkrBbg!R2C10</stp>
        <tr r="J2" s="5"/>
      </tp>
      <tp t="s">
        <v>25/07/2023</v>
        <stp/>
        <stp>##V3_BDPV12</stp>
        <stp>FR0013330529 Corp</stp>
        <stp>nxt_call_dt</stp>
        <stp>[sectors 01.xlsx]tkrBbg!R2C10</stp>
        <tr r="J2" s="5"/>
      </tp>
      <tp t="s">
        <v>25/01/2026</v>
        <stp/>
        <stp>##V3_BDPV12</stp>
        <stp>FR0013330537 Corp</stp>
        <stp>nxt_call_dt</stp>
        <stp>[sectors 01.xlsx]tkrBbg!R2C10</stp>
        <tr r="J2" s="5"/>
      </tp>
      <tp t="s">
        <v>KPN</v>
        <stp/>
        <stp>##V3_BDPV12</stp>
        <stp>XS2069101868 Corp</stp>
        <stp>ticker</stp>
        <stp>[sectors 01.xlsx]tkrBbg!R2C8</stp>
        <tr r="H2" s="5"/>
      </tp>
      <tp t="s">
        <v>01/10/2020</v>
        <stp/>
        <stp>##V3_BDPV12</stp>
        <stp>FR0012650281 Corp</stp>
        <stp>nxt_call_dt</stp>
        <stp>[sectors 01.xlsx]tkrBbg!R2C10</stp>
        <tr r="J2" s="5"/>
      </tp>
      <tp t="s">
        <v>ENBW</v>
        <stp/>
        <stp>##V3_BDPV12</stp>
        <stp>XS2035564629 Corp</stp>
        <stp>ticker</stp>
        <stp>[sectors 01.xlsx]tkrBbg!R2C8</stp>
        <tr r="H2" s="5"/>
      </tp>
      <tp t="s">
        <v>VOD</v>
        <stp/>
        <stp>##V3_BDPV12</stp>
        <stp>XS1888179550 Corp</stp>
        <stp>ticker</stp>
        <stp>[sectors 01.xlsx]tkrBbg!R2C8</stp>
        <tr r="H2" s="5"/>
      </tp>
      <tp t="s">
        <v>ORAFP</v>
        <stp/>
        <stp>##V3_BDPV12</stp>
        <stp>XS1028597315 Corp</stp>
        <stp>ticker</stp>
        <stp>[sectors 01.xlsx]tkrBbg!R2C8</stp>
        <tr r="H2" s="5"/>
      </tp>
      <tp t="s">
        <v>22/01/2029</v>
        <stp/>
        <stp>##V3_BDPV12</stp>
        <stp>FR0011700293 Corp</stp>
        <stp>nxt_call_dt</stp>
        <stp>[sectors 01.xlsx]tkrBbg!R2C10</stp>
        <tr r="J2" s="5"/>
      </tp>
      <tp t="s">
        <v>TOTAL SA</v>
        <stp/>
        <stp>##V3_BDPV12</stp>
        <stp>XS1195202822 Corp</stp>
        <stp>short_name</stp>
        <stp>[sectors 01.xlsx]main!R43C5</stp>
        <tr r="E43" s="1"/>
      </tp>
      <tp t="s">
        <v>OMV AG</v>
        <stp/>
        <stp>##V3_BDPV12</stp>
        <stp>XS1294343337 Corp</stp>
        <stp>short_name</stp>
        <stp>[sectors 01.xlsx]main!R29C5</stp>
        <tr r="E29" s="1"/>
      </tp>
      <tp t="s">
        <v>01/10/2026</v>
        <stp/>
        <stp>##V3_BDPV12</stp>
        <stp>XS1115498260 Corp</stp>
        <stp>nxt_call_dt</stp>
        <stp>[sectors 01.xlsx]curves eur!R22C9</stp>
        <tr r="I22" s="21"/>
      </tp>
      <tp t="s">
        <v>09/12/2025</v>
        <stp/>
        <stp>##V3_BDPV12</stp>
        <stp>XS1294343337 Corp</stp>
        <stp>nxt_call_dt</stp>
        <stp>[sectors 01.xlsx]curves eur!R31C9</stp>
        <tr r="I31" s="21"/>
      </tp>
      <tp t="s">
        <v>12/11/2024</v>
        <stp/>
        <stp>##V3_BDPV12</stp>
        <stp>XS1890845875 Corp</stp>
        <stp>nxt_call_dt</stp>
        <stp>[sectors 01.xlsx]curves eur!R37C9</stp>
        <tr r="I37" s="21"/>
      </tp>
      <tp t="s">
        <v>ENELIM 2 1/2 11/24/78</v>
        <stp/>
        <stp>##V3_BDPV12</stp>
        <stp>AS640422 Corp</stp>
        <stp>security_name</stp>
        <stp>[sectors 01.xlsx]curves!R23C7</stp>
        <tr r="G23" s="20"/>
      </tp>
      <tp t="s">
        <v>05/01/2022</v>
        <stp/>
        <stp>##V3_BDPV12</stp>
        <stp>XS1405770907 Corp</stp>
        <stp>nxt_call_dt</stp>
        <stp>[sectors 01.xlsx]tkrBbg!R2C10</stp>
        <tr r="J2" s="5"/>
      </tp>
      <tp t="s">
        <v>TRAFIG 7 1/2 PERP</v>
        <stp/>
        <stp>##V3_BDPV12</stp>
        <stp>AZ920495 Corp</stp>
        <stp>security_name</stp>
        <stp>[sectors 01.xlsx]curves!R47C8</stp>
        <tr r="H47" s="20"/>
      </tp>
      <tp t="s">
        <v>BAYNGR 2 3/8 11/12/79</v>
        <stp/>
        <stp>##V3_BDPV12</stp>
        <stp>ZQ512606 Corp</stp>
        <stp>security_name</stp>
        <stp>[sectors 01.xlsx]curves!R12C8</stp>
        <tr r="H12" s="20"/>
      </tp>
      <tp t="s">
        <v>18/02/2022</v>
        <stp/>
        <stp>##V3_BDPV12</stp>
        <stp>XS1191320297 Corp</stp>
        <stp>nxt_call_dt</stp>
        <stp>[sectors 01.xlsx]curves eur!R9C8</stp>
        <tr r="H9" s="21"/>
      </tp>
      <tp t="s">
        <v>20/03/2022</v>
        <stp/>
        <stp>##V3_BDPV12</stp>
        <stp>XS1206540806 Corp</stp>
        <stp>nxt_call_dt</stp>
        <stp>[sectors 01.xlsx]tkrBbg!R2C10</stp>
        <tr r="J2" s="5"/>
      </tp>
      <tp t="s">
        <v>CNALN 5 1/4 04/10/75</v>
        <stp/>
        <stp>##V3_BDPV12</stp>
        <stp>EK824997 Corp</stp>
        <stp>security_name</stp>
        <stp>[sectors 01.xlsx]curves!R16C8</stp>
        <tr r="H16" s="20"/>
      </tp>
      <tp t="s">
        <v>27/06/2028</v>
        <stp/>
        <stp>##V3_BDPV12</stp>
        <stp>XS1799939027 Corp</stp>
        <stp>nxt_call_dt</stp>
        <stp>[sectors 01.xlsx]tkrBbg!R2C10</stp>
        <tr r="J2" s="5"/>
      </tp>
      <tp t="s">
        <v>BHP 6 3/4 10/19/75</v>
        <stp/>
        <stp>##V3_BDPV12</stp>
        <stp>QJ201812 Corp</stp>
        <stp>security_name</stp>
        <stp>[sectors 01.xlsx]curves!R14C8</stp>
        <tr r="H14" s="20"/>
      </tp>
      <tp t="s">
        <v>ORAFP 1 3/4 PERP</v>
        <stp/>
        <stp>##V3_BDPV12</stp>
        <stp>ZR570567 Corp</stp>
        <stp>security_name</stp>
        <stp>[sectors 01.xlsx]curves!R34C8</stp>
        <tr r="H34" s="20"/>
      </tp>
      <tp t="s">
        <v>10/01/2024</v>
        <stp/>
        <stp>##V3_BDPV12</stp>
        <stp>XS0954675129 Corp</stp>
        <stp>nxt_call_dt</stp>
        <stp>[sectors 01.xlsx]tkrBbg!R2C10</stp>
        <tr r="J2" s="5"/>
      </tp>
      <tp t="s">
        <v>24/07/2023</v>
        <stp/>
        <stp>##V3_BDPV12</stp>
        <stp>XS1811181566 Corp</stp>
        <stp>nxt_call_dt</stp>
        <stp>[sectors 01.xlsx]tkrBbg!R2C10</stp>
        <tr r="J2" s="5"/>
      </tp>
      <tp t="s">
        <v>TOTAL 3 7/8 PERP</v>
        <stp/>
        <stp>##V3_BDPV12</stp>
        <stp>LW068019 Corp</stp>
        <stp>security_name</stp>
        <stp>[sectors 01.xlsx]curves!R46C7</stp>
        <tr r="G46" s="20"/>
      </tp>
      <tp t="s">
        <v>24/08/2024</v>
        <stp/>
        <stp>##V3_BDPV12</stp>
        <stp>XS1720192696 Corp</stp>
        <stp>nxt_call_dt</stp>
        <stp>[sectors 01.xlsx]tkrBbg!R2C10</stp>
        <tr r="J2" s="5"/>
      </tp>
      <tp t="s">
        <v>18/05/2022</v>
        <stp/>
        <stp>##V3_BDPV12</stp>
        <stp>XS1413581205 Corp</stp>
        <stp>nxt_call_dt</stp>
        <stp>[sectors 01.xlsx]tkrBbg!R2C10</stp>
        <tr r="J2" s="5"/>
      </tp>
      <tp t="s">
        <v>10/03/2023</v>
        <stp/>
        <stp>##V3_BDPV12</stp>
        <stp>XS1150695192 Corp</stp>
        <stp>nxt_call_dt</stp>
        <stp>[sectors 01.xlsx]tkrBbg!R2C10</stp>
        <tr r="J2" s="5"/>
      </tp>
      <tp t="s">
        <v>04/04/2024</v>
        <stp/>
        <stp>##V3_BDPV12</stp>
        <stp>XS1974787480 Corp</stp>
        <stp>nxt_call_dt</stp>
        <stp>[sectors 01.xlsx]tkrBbg!R2C10</stp>
        <tr r="J2" s="5"/>
      </tp>
      <tp t="s">
        <v>IFXGR 2 7/8 PERP</v>
        <stp/>
        <stp>##V3_BDPV12</stp>
        <stp>ZR796682 Corp</stp>
        <stp>security_name</stp>
        <stp>[sectors 01.xlsx]curves!R28C7</stp>
        <tr r="G28" s="20"/>
      </tp>
      <tp t="s">
        <v>21/07/2023</v>
        <stp/>
        <stp>##V3_BDPV12</stp>
        <stp>XS1634523754 Corp</stp>
        <stp>nxt_call_dt</stp>
        <stp>[sectors 01.xlsx]tkrBbg!R2C10</stp>
        <tr r="J2" s="5"/>
      </tp>
      <tp t="s">
        <v>07/03/2023</v>
        <stp/>
        <stp>##V3_BDPV12</stp>
        <stp>XS1731823255 Corp</stp>
        <stp>nxt_call_dt</stp>
        <stp>[sectors 01.xlsx]tkrBbg!R2C10</stp>
        <tr r="J2" s="5"/>
      </tp>
      <tp t="s">
        <v>Baa2</v>
        <stp/>
        <stp>##V3_BDPV12</stp>
        <stp>QJ787834 Corp</stp>
        <stp>rtg_moody</stp>
        <stp>[sectors 01.xlsx]curves!R49C17</stp>
        <tr r="Q49" s="20"/>
      </tp>
      <tp t="s">
        <v>ENGIFP 1 3/8 PERP</v>
        <stp/>
        <stp>##V3_BDPV12</stp>
        <stp>AQ711148 Corp</stp>
        <stp>security_name</stp>
        <stp>[sectors 01.xlsx]curves!R24C7</stp>
        <tr r="G24" s="20"/>
      </tp>
      <tp>
        <v>3.1</v>
        <stp/>
        <stp>##V3_BDPV12</stp>
        <stp>XS1888179477 Corp</stp>
        <stp>coupon</stp>
        <stp>[sectors 01.xlsx]tkrBbg!R2C9</stp>
        <tr r="I2" s="5"/>
      </tp>
      <tp>
        <v>4.375</v>
        <stp/>
        <stp>##V3_BDPV12</stp>
        <stp>XS1819537132 Corp</stp>
        <stp>coupon</stp>
        <stp>[sectors 01.xlsx]tkrBbg!R2C9</stp>
        <tr r="I2" s="5"/>
      </tp>
      <tp>
        <v>4.125</v>
        <stp/>
        <stp>##V3_BDPV12</stp>
        <stp>FR0011697010 Corp</stp>
        <stp>coupon</stp>
        <stp>[sectors 01.xlsx]tkrBbg!R2C9</stp>
        <tr r="I2" s="5"/>
      </tp>
      <tp>
        <v>6.375</v>
        <stp/>
        <stp>##V3_BDPV12</stp>
        <stp>XS0969341147 Corp</stp>
        <stp>coupon</stp>
        <stp>[sectors 01.xlsx]tkrBbg!R2C9</stp>
        <tr r="I2" s="5"/>
      </tp>
      <tp>
        <v>4.5</v>
        <stp/>
        <stp>##V3_BDPV12</stp>
        <stp>XS1405763019 Corp</stp>
        <stp>coupon</stp>
        <stp>[sectors 01.xlsx]tkrBbg!R2C9</stp>
        <tr r="I2" s="5"/>
      </tp>
      <tp>
        <v>4</v>
        <stp/>
        <stp>##V3_BDPV12</stp>
        <stp>XS1115490523 Corp</stp>
        <stp>coupon</stp>
        <stp>[sectors 01.xlsx]tkrBbg!R2C9</stp>
        <tr r="I2" s="5"/>
      </tp>
      <tp t="s">
        <v>Ba1</v>
        <stp/>
        <stp>##V3_BDPV12</stp>
        <stp>EK848378 Corp</stp>
        <stp>rtg_moody</stp>
        <stp>[sectors 01.xlsx]curves!R13C17</stp>
        <tr r="Q13" s="20"/>
      </tp>
      <tp t="s">
        <v>Ba2</v>
        <stp/>
        <stp>##V3_BDPV12</stp>
        <stp>EK858869 Corp</stp>
        <stp>rtg_moody</stp>
        <stp>[sectors 01.xlsx]curves!R37C17</stp>
        <tr r="Q37" s="20"/>
      </tp>
      <tp>
        <v>6.25</v>
        <stp/>
        <stp>##V3_BDPV12</stp>
        <stp>XS0943370543 Corp</stp>
        <stp>coupon</stp>
        <stp>[sectors 01.xlsx]tkrBbg!R2C9</stp>
        <tr r="I2" s="5"/>
      </tp>
      <tp>
        <v>210.77858181207958</v>
        <stp/>
        <stp>##V3_BDPV12</stp>
        <stp>ZQ100348 Corp</stp>
        <stp>Z_SPRD_MID</stp>
        <stp>[sectors 01.xlsx]curves!R18C14</stp>
        <tr r="N18" s="20"/>
      </tp>
      <tp>
        <v>6.875</v>
        <stp/>
        <stp>##V3_BDPV12</stp>
        <stp>XS1582433428 Corp</stp>
        <stp>coupon</stp>
        <stp>[sectors 01.xlsx]tkrBbg!R2C9</stp>
        <tr r="I2" s="5"/>
      </tp>
      <tp>
        <v>2.875</v>
        <stp/>
        <stp>##V3_BDPV12</stp>
        <stp>XS2056730323 Corp</stp>
        <stp>coupon</stp>
        <stp>[sectors 01.xlsx]tkrBbg!R2C9</stp>
        <tr r="I2" s="5"/>
      </tp>
      <tp>
        <v>3</v>
        <stp/>
        <stp>##V3_BDPV12</stp>
        <stp>XS1216020161 Corp</stp>
        <stp>coupon</stp>
        <stp>[sectors 01.xlsx]tkrBbg!R2C9</stp>
        <tr r="I2" s="5"/>
      </tp>
      <tp>
        <v>3.875</v>
        <stp/>
        <stp>##V3_BDPV12</stp>
        <stp>XS1207054666 Corp</stp>
        <stp>coupon</stp>
        <stp>[sectors 01.xlsx]tkrBbg!R2C9</stp>
        <tr r="I2" s="5"/>
      </tp>
      <tp>
        <v>5.125</v>
        <stp/>
        <stp>##V3_BDPV12</stp>
        <stp>XS1498442521 Corp</stp>
        <stp>coupon</stp>
        <stp>[sectors 01.xlsx]tkrBbg!R2C9</stp>
        <tr r="I2" s="5"/>
      </tp>
      <tp>
        <v>2.75</v>
        <stp/>
        <stp>##V3_BDPV12</stp>
        <stp>XS1491364953 Corp</stp>
        <stp>coupon</stp>
        <stp>[sectors 01.xlsx]tkrBbg!R2C9</stp>
        <tr r="I2" s="5"/>
      </tp>
      <tp>
        <v>1.625</v>
        <stp/>
        <stp>##V3_BDPV12</stp>
        <stp>FR0013445335 Corp</stp>
        <stp>coupon</stp>
        <stp>[sectors 01.xlsx]tkrBbg!R2C9</stp>
        <tr r="I2" s="5"/>
      </tp>
      <tp t="s">
        <v>Baa2</v>
        <stp/>
        <stp>##V3_BDPV12</stp>
        <stp>EK785024 Corp</stp>
        <stp>rtg_moody</stp>
        <stp>[sectors 01.xlsx]curves!R49C18</stp>
        <tr r="R49" s="20"/>
      </tp>
      <tp>
        <v>2.75</v>
        <stp/>
        <stp>##V3_BDPV12</stp>
        <stp>DE000A161W62 Corp</stp>
        <stp>coupon</stp>
        <stp>[sectors 01.xlsx]tkrBbg!R2C9</stp>
        <tr r="I2" s="5"/>
      </tp>
      <tp t="s">
        <v>#N/A Invalid Security</v>
        <stp/>
        <stp>##V3_BDPV12</stp>
        <stp>#N/A Invalid Security Corp</stp>
        <stp>nxt_call_dt</stp>
        <stp>[sectors 01.xlsx]tkrBbg!R2C10</stp>
        <tr r="J2" s="5"/>
      </tp>
      <tp t="s">
        <v>Baa3</v>
        <stp/>
        <stp>##V3_BDPV12</stp>
        <stp>ZR363807 Corp</stp>
        <stp>rtg_moody</stp>
        <stp>[sectors 01.xlsx]all names!R46C17</stp>
        <tr r="Q46" s="16"/>
      </tp>
      <tp t="s">
        <v>Baa2</v>
        <stp/>
        <stp>##V3_BDPV12</stp>
        <stp>AS146424 Corp</stp>
        <stp>rtg_moody</stp>
        <stp>[sectors 01.xlsx]all names!R69C16</stp>
        <tr r="P69" s="16"/>
      </tp>
      <tp t="s">
        <v>Baa3</v>
        <stp/>
        <stp>##V3_BDPV12</stp>
        <stp>ZR570567 Corp</stp>
        <stp>rtg_moody</stp>
        <stp>[sectors 01.xlsx]all names!R49C17</stp>
        <tr r="Q49" s="16"/>
      </tp>
      <tp t="s">
        <v>Baa3</v>
        <stp/>
        <stp>##V3_BDPV12</stp>
        <stp>ZR363806 Corp</stp>
        <stp>rtg_moody</stp>
        <stp>[sectors 01.xlsx]all names!R46C16</stp>
        <tr r="P46" s="16"/>
      </tp>
      <tp t="s">
        <v>B2u</v>
        <stp/>
        <stp>##V3_BDPV12</stp>
        <stp>AO262515 Corp</stp>
        <stp>rtg_moody</stp>
        <stp>[sectors 01.xlsx]all names!R57C17</stp>
        <tr r="Q57" s="16"/>
      </tp>
      <tp t="s">
        <v>EDPPL 4.496 04/30/79</v>
        <stp/>
        <stp>##V3_BDPV12</stp>
        <stp>AW875570 Corp</stp>
        <stp>security_name</stp>
        <stp>[sectors 01.xlsx]sectors (table)!R8C5</stp>
        <tr r="E8" s="24"/>
      </tp>
      <tp t="s">
        <v>Baa1</v>
        <stp/>
        <stp>##V3_BDPV12</stp>
        <stp>QJ201812 Corp</stp>
        <stp>rtg_moody</stp>
        <stp>[sectors 01.xlsx]all names!R18C17</stp>
        <tr r="Q18" s="16"/>
      </tp>
      <tp t="s">
        <v>Ba1</v>
        <stp/>
        <stp>##V3_BDPV12</stp>
        <stp>AL211915 Corp</stp>
        <stp>rtg_moody</stp>
        <stp>[sectors 01.xlsx]all names!R55C17</stp>
        <tr r="Q55" s="16"/>
      </tp>
      <tp t="s">
        <v>Baa3</v>
        <stp/>
        <stp>##V3_BDPV12</stp>
        <stp>EK352403 Corp</stp>
        <stp>rtg_moody</stp>
        <stp>[sectors 01.xlsx]all names!R16C16</stp>
        <tr r="P16" s="16"/>
      </tp>
      <tp t="s">
        <v>Baa2</v>
        <stp/>
        <stp>##V3_BDPV12</stp>
        <stp>AQ711148 Corp</stp>
        <stp>rtg_moody</stp>
        <stp>[sectors 01.xlsx]all names!R32C16</stp>
        <tr r="P32" s="16"/>
      </tp>
      <tp t="s">
        <v>Ba1</v>
        <stp/>
        <stp>##V3_BDPV12</stp>
        <stp>AL243419 Corp</stp>
        <stp>rtg_moody</stp>
        <stp>[sectors 01.xlsx]all names!R44C17</stp>
        <tr r="Q44" s="16"/>
      </tp>
      <tp t="s">
        <v>Ba1</v>
        <stp/>
        <stp>##V3_BDPV12</stp>
        <stp>AL243419 Corp</stp>
        <stp>rtg_moody</stp>
        <stp>[sectors 01.xlsx]all names!R44C16</stp>
        <tr r="P44" s="16"/>
      </tp>
      <tp t="s">
        <v>EDF 5 5/8 PERP</v>
        <stp/>
        <stp>##V3_BDPV12</stp>
        <stp>USF2893TAM83 Corp</stp>
        <stp>security name</stp>
        <stp>[sectors 01.xlsx]tkrBbg!R2C7</stp>
        <tr r="G2" s="5"/>
      </tp>
      <tp t="s">
        <v>Baa3</v>
        <stp/>
        <stp>##V3_BDPV12</stp>
        <stp>ZQ782646 Corp</stp>
        <stp>rtg_moody</stp>
        <stp>[sectors 01.xlsx]all names!R27C17</stp>
        <tr r="Q27" s="16"/>
      </tp>
      <tp t="s">
        <v>03/07/2028</v>
        <stp/>
        <stp>##V3_BDPV12</stp>
        <stp>XS1888179550 Corp</stp>
        <stp>nxt_call_dt</stp>
        <stp>[sectors 01.xlsx]tkrBbg!R2C10</stp>
        <tr r="J2" s="5"/>
      </tp>
      <tp t="s">
        <v>EDF 4 PERP</v>
        <stp/>
        <stp>##V3_BDPV12</stp>
        <stp>AU669900 Corp</stp>
        <stp>security_name</stp>
        <stp>[sectors 01.xlsx]curves!R20C7</stp>
        <tr r="G20" s="20"/>
      </tp>
      <tp t="s">
        <v>03/10/2023</v>
        <stp/>
        <stp>##V3_BDPV12</stp>
        <stp>XS1888179477 Corp</stp>
        <stp>nxt_call_dt</stp>
        <stp>[sectors 01.xlsx]tkrBbg!R2C10</stp>
        <tr r="J2" s="5"/>
      </tp>
      <tp t="s">
        <v>10/09/2020</v>
        <stp/>
        <stp>##V3_BDPV12</stp>
        <stp>XS0954674825 Corp</stp>
        <stp>nxt_call_dt</stp>
        <stp>[sectors 01.xlsx]tkrBbg!R2C10</stp>
        <tr r="J2" s="5"/>
      </tp>
      <tp t="s">
        <v>29/04/2023</v>
        <stp/>
        <stp>##V3_BDPV12</stp>
        <stp>XS1224953882 Corp</stp>
        <stp>nxt_call_dt</stp>
        <stp>[sectors 01.xlsx]tkrBbg!R2C10</stp>
        <tr r="J2" s="5"/>
      </tp>
      <tp t="s">
        <v>17/12/2021</v>
        <stp/>
        <stp>##V3_BDPV12</stp>
        <stp>XS1117300837 Corp</stp>
        <stp>nxt_call_dt</stp>
        <stp>[sectors 01.xlsx]tkrBbg!R2C10</stp>
        <tr r="J2" s="5"/>
      </tp>
      <tp t="s">
        <v>26/03/2024</v>
        <stp/>
        <stp>##V3_BDPV12</stp>
        <stp>XS1797138960 Corp</stp>
        <stp>nxt_call_dt</stp>
        <stp>[sectors 01.xlsx]tkrBbg!R2C10</stp>
        <tr r="J2" s="5"/>
      </tp>
      <tp t="s">
        <v>#N/A N/A</v>
        <stp/>
        <stp>##V3_BDPV12</stp>
        <stp>ZR457518 Corp</stp>
        <stp>rtg_moody</stp>
        <stp>[sectors 01.xlsx]curves!R25C17</stp>
        <tr r="Q25" s="20"/>
      </tp>
      <tp t="s">
        <v>SEVFP 1 5/8 PERP</v>
        <stp/>
        <stp>##V3_BDPV12</stp>
        <stp>ZR441424 Corp</stp>
        <stp>security_name</stp>
        <stp>[sectors 01.xlsx]curves!R40C8</stp>
        <tr r="H40" s="20"/>
      </tp>
      <tp t="s">
        <v>Ba2</v>
        <stp/>
        <stp>##V3_BDPV12</stp>
        <stp>ZP454068 Corp</stp>
        <stp>rtg_moody</stp>
        <stp>[sectors 01.xlsx]curves!R21C18</stp>
        <tr r="R21" s="20"/>
      </tp>
      <tp t="s">
        <v>11/02/2026</v>
        <stp/>
        <stp>##V3_BDPV12</stp>
        <stp>XS2082429890 Corp</stp>
        <stp>nxt_call_dt</stp>
        <stp>[sectors 01.xlsx]tkrBbg!R2C10</stp>
        <tr r="J2" s="5"/>
      </tp>
      <tp t="s">
        <v>20/03/2030</v>
        <stp/>
        <stp>##V3_BDPV12</stp>
        <stp>XS1206541366 Corp</stp>
        <stp>nxt_call_dt</stp>
        <stp>[sectors 01.xlsx]tkrBbg!R2C10</stp>
        <tr r="J2" s="5"/>
      </tp>
      <tp t="s">
        <v>18/09/2024</v>
        <stp/>
        <stp>##V3_BDPV12</stp>
        <stp>XS2011260531 Corp</stp>
        <stp>nxt_call_dt</stp>
        <stp>[sectors 01.xlsx]tkrBbg!R2C10</stp>
        <tr r="J2" s="5"/>
      </tp>
      <tp t="s">
        <v>10/04/2021</v>
        <stp/>
        <stp>##V3_BDPV12</stp>
        <stp>XS1216020161 Corp</stp>
        <stp>nxt_call_dt</stp>
        <stp>[sectors 01.xlsx]tkrBbg!R2C10</stp>
        <tr r="J2" s="5"/>
      </tp>
      <tp t="s">
        <v>12/02/2021</v>
        <stp/>
        <stp>##V3_BDPV12</stp>
        <stp>XS1271836600 Corp</stp>
        <stp>nxt_call_dt</stp>
        <stp>[sectors 01.xlsx]tkrBbg!R2C10</stp>
        <tr r="J2" s="5"/>
      </tp>
      <tp t="s">
        <v>25/03/2029</v>
        <stp/>
        <stp>##V3_BDPV12</stp>
        <stp>XS2011260705 Corp</stp>
        <stp>nxt_call_dt</stp>
        <stp>[sectors 01.xlsx]tkrBbg!R2C10</stp>
        <tr r="J2" s="5"/>
      </tp>
      <tp t="s">
        <v>17/01/2024</v>
        <stp/>
        <stp>##V3_BDPV12</stp>
        <stp>XS1752984440 Corp</stp>
        <stp>nxt_call_dt</stp>
        <stp>[sectors 01.xlsx]tkrBbg!R2C10</stp>
        <tr r="J2" s="5"/>
      </tp>
      <tp t="s">
        <v>Baa2</v>
        <stp/>
        <stp>##V3_BDPV12</stp>
        <stp>QJ993374 Corp</stp>
        <stp>rtg_moody</stp>
        <stp>[sectors 01.xlsx]curves!R33C18</stp>
        <tr r="R33" s="20"/>
      </tp>
      <tp t="s">
        <v>01/10/2021</v>
        <stp/>
        <stp>##V3_BDPV12</stp>
        <stp>XS1115490523 Corp</stp>
        <stp>nxt_call_dt</stp>
        <stp>[sectors 01.xlsx]tkrBbg!R2C10</stp>
        <tr r="J2" s="5"/>
      </tp>
      <tp t="s">
        <v>27/06/2024</v>
        <stp/>
        <stp>##V3_BDPV12</stp>
        <stp>XS1799938995 Corp</stp>
        <stp>nxt_call_dt</stp>
        <stp>[sectors 01.xlsx]tkrBbg!R2C10</stp>
        <tr r="J2" s="5"/>
      </tp>
      <tp t="s">
        <v>19/11/2023</v>
        <stp/>
        <stp>##V3_BDPV12</stp>
        <stp>XS1322373017 Corp</stp>
        <stp>nxt_call_dt</stp>
        <stp>[sectors 01.xlsx]tkrBbg!R2C10</stp>
        <tr r="J2" s="5"/>
      </tp>
      <tp t="s">
        <v>Baa2</v>
        <stp/>
        <stp>##V3_BDPV12</stp>
        <stp>UV853118 Corp</stp>
        <stp>rtg_moody</stp>
        <stp>[sectors 01.xlsx]curves!R33C17</stp>
        <tr r="Q33" s="20"/>
      </tp>
      <tp>
        <v>3</v>
        <stp/>
        <stp>##V3_BDPV12</stp>
        <stp>XS1222591023 Corp</stp>
        <stp>coupon</stp>
        <stp>[sectors 01.xlsx]tkrBbg!R2C9</stp>
        <tr r="I2" s="5"/>
      </tp>
      <tp>
        <v>6</v>
        <stp/>
        <stp>##V3_BDPV12</stp>
        <stp>FR0011401728 Corp</stp>
        <stp>coupon</stp>
        <stp>[sectors 01.xlsx]tkrBbg!R2C9</stp>
        <tr r="I2" s="5"/>
      </tp>
      <tp>
        <v>3.5</v>
        <stp/>
        <stp>##V3_BDPV12</stp>
        <stp>XS1219499032 Corp</stp>
        <stp>coupon</stp>
        <stp>[sectors 01.xlsx]tkrBbg!R2C9</stp>
        <tr r="I2" s="5"/>
      </tp>
      <tp>
        <v>3.3690000000000002</v>
        <stp/>
        <stp>##V3_BDPV12</stp>
        <stp>XS1501166869 Corp</stp>
        <stp>coupon</stp>
        <stp>[sectors 01.xlsx]tkrBbg!R2C9</stp>
        <tr r="I2" s="5"/>
      </tp>
      <tp>
        <v>1.6</v>
        <stp/>
        <stp>##V3_BDPV12</stp>
        <stp>XS2010039548 Corp</stp>
        <stp>coupon</stp>
        <stp>[sectors 01.xlsx]tkrBbg!R2C9</stp>
        <tr r="I2" s="5"/>
      </tp>
      <tp>
        <v>6</v>
        <stp/>
        <stp>##V3_BDPV12</stp>
        <stp>XS1642682410 Corp</stp>
        <stp>coupon</stp>
        <stp>[sectors 01.xlsx]tkrBbg!R2C9</stp>
        <tr r="I2" s="5"/>
      </tp>
      <tp>
        <v>5.875</v>
        <stp/>
        <stp>##V3_BDPV12</stp>
        <stp>XS1050461034 Corp</stp>
        <stp>coupon</stp>
        <stp>[sectors 01.xlsx]tkrBbg!R2C9</stp>
        <tr r="I2" s="5"/>
      </tp>
      <tp>
        <v>2.875</v>
        <stp/>
        <stp>##V3_BDPV12</stp>
        <stp>XS2051471105 Corp</stp>
        <stp>coupon</stp>
        <stp>[sectors 01.xlsx]tkrBbg!R2C9</stp>
        <tr r="I2" s="5"/>
      </tp>
      <tp>
        <v>3.75</v>
        <stp/>
        <stp>##V3_BDPV12</stp>
        <stp>DE000A11QR73 Corp</stp>
        <stp>coupon</stp>
        <stp>[sectors 01.xlsx]tkrBbg!R2C9</stp>
        <tr r="I2" s="5"/>
      </tp>
      <tp>
        <v>4.75</v>
        <stp/>
        <stp>##V3_BDPV12</stp>
        <stp>FR0011531730 Corp</stp>
        <stp>coupon</stp>
        <stp>[sectors 01.xlsx]tkrBbg!R2C9</stp>
        <tr r="I2" s="5"/>
      </tp>
      <tp>
        <v>2.625</v>
        <stp/>
        <stp>##V3_BDPV12</stp>
        <stp>XS1797138960 Corp</stp>
        <stp>coupon</stp>
        <stp>[sectors 01.xlsx]tkrBbg!R2C9</stp>
        <tr r="I2" s="5"/>
      </tp>
      <tp>
        <v>3.375</v>
        <stp/>
        <stp>##V3_BDPV12</stp>
        <stp>XS1405770907 Corp</stp>
        <stp>coupon</stp>
        <stp>[sectors 01.xlsx]tkrBbg!R2C9</stp>
        <tr r="I2" s="5"/>
      </tp>
      <tp>
        <v>3</v>
        <stp/>
        <stp>##V3_BDPV12</stp>
        <stp>FR0013464922 Corp</stp>
        <stp>coupon</stp>
        <stp>[sectors 01.xlsx]tkrBbg!R2C9</stp>
        <tr r="I2" s="5"/>
      </tp>
      <tp>
        <v>4.75</v>
        <stp/>
        <stp>##V3_BDPV12</stp>
        <stp>XS1572343744 Corp</stp>
        <stp>coupon</stp>
        <stp>[sectors 01.xlsx]tkrBbg!R2C9</stp>
        <tr r="I2" s="5"/>
      </tp>
      <tp>
        <v>2.5</v>
        <stp/>
        <stp>##V3_BDPV12</stp>
        <stp>XS1811181566 Corp</stp>
        <stp>coupon</stp>
        <stp>[sectors 01.xlsx]tkrBbg!R2C9</stp>
        <tr r="I2" s="5"/>
      </tp>
      <tp>
        <v>2.7080000000000002</v>
        <stp/>
        <stp>##V3_BDPV12</stp>
        <stp>XS1501167164 Corp</stp>
        <stp>coupon</stp>
        <stp>[sectors 01.xlsx]tkrBbg!R2C9</stp>
        <tr r="I2" s="5"/>
      </tp>
      <tp t="s">
        <v>BHP 6 1/4 10/19/75</v>
        <stp/>
        <stp>##V3_BDPV12</stp>
        <stp>USQ12441AA19 Corp</stp>
        <stp>security name</stp>
        <stp>[sectors 01.xlsx]tkrBbg!R2C7</stp>
        <tr r="G2" s="5"/>
      </tp>
      <tp t="s">
        <v>Baa2</v>
        <stp/>
        <stp>##V3_BDPV12</stp>
        <stp>QZ716550 Corp</stp>
        <stp>rtg_moody</stp>
        <stp>[sectors 01.xlsx]all names!R30C16</stp>
        <tr r="P30" s="16"/>
      </tp>
      <tp t="s">
        <v>#N/A N/A</v>
        <stp/>
        <stp>##V3_BDPV12</stp>
        <stp>AM679347 Corp</stp>
        <stp>rtg_moody</stp>
        <stp>[sectors 01.xlsx]all names!R68C16</stp>
        <tr r="P68" s="16"/>
      </tp>
      <tp t="s">
        <v>SESGFP 5 5/8 PERP</v>
        <stp/>
        <stp>##V3_BDPV12</stp>
        <stp>AL211915 Corp</stp>
        <stp>security_name</stp>
        <stp>[sectors 01.xlsx]sectors (table)!R5C6</stp>
        <tr r="F5" s="24"/>
      </tp>
      <tp t="s">
        <v>A2</v>
        <stp/>
        <stp>##V3_BDPV12</stp>
        <stp>AR008123 Corp</stp>
        <stp>rtg_moody</stp>
        <stp>[sectors 01.xlsx]all names!R11C16</stp>
        <tr r="P11" s="16"/>
      </tp>
      <tp t="s">
        <v>Ba1</v>
        <stp/>
        <stp>##V3_BDPV12</stp>
        <stp>AS640440 Corp</stp>
        <stp>rtg_moody</stp>
        <stp>[sectors 01.xlsx]all names!R31C17</stp>
        <tr r="Q31" s="16"/>
      </tp>
      <tp t="s">
        <v>Baa3</v>
        <stp/>
        <stp>##V3_BDPV12</stp>
        <stp>AZ207706 Corp</stp>
        <stp>rtg_moody</stp>
        <stp>[sectors 01.xlsx]all names!R45C17</stp>
        <tr r="Q45" s="16"/>
      </tp>
      <tp t="s">
        <v>#N/A N/A</v>
        <stp/>
        <stp>##V3_BDPV12</stp>
        <stp>AX691342 Corp</stp>
        <stp>rtg_moody</stp>
        <stp>[sectors 01.xlsx]all names!R40C17</stp>
        <tr r="Q40" s="16"/>
      </tp>
      <tp t="s">
        <v>#N/A N/A</v>
        <stp/>
        <stp>##V3_BDPV12</stp>
        <stp>AX691342 Corp</stp>
        <stp>rtg_moody</stp>
        <stp>[sectors 01.xlsx]all names!R40C16</stp>
        <tr r="P40" s="16"/>
      </tp>
      <tp t="s">
        <v>A2</v>
        <stp/>
        <stp>##V3_BDPV12</stp>
        <stp>QZ730458 Corp</stp>
        <stp>rtg_moody</stp>
        <stp>[sectors 01.xlsx]all names!R67C17</stp>
        <tr r="Q67" s="16"/>
      </tp>
      <tp t="s">
        <v>Ba2</v>
        <stp/>
        <stp>##V3_BDPV12</stp>
        <stp>ZP454068 Corp</stp>
        <stp>rtg_moody</stp>
        <stp>[sectors 01.xlsx]all names!R28C17</stp>
        <tr r="Q28" s="16"/>
      </tp>
      <tp t="s">
        <v>25/03/2025</v>
        <stp/>
        <stp>##V3_BDPV12</stp>
        <stp>XS1207058733 Corp</stp>
        <stp>nxt_call_dt</stp>
        <stp>[sectors 01.xlsx]curves eur!R11C8</stp>
        <tr r="H11" s="21"/>
      </tp>
      <tp t="s">
        <v>07/02/2024</v>
        <stp/>
        <stp>##V3_BDPV12</stp>
        <stp>XS1028599287 Corp</stp>
        <stp>nxt_call_dt</stp>
        <stp>[sectors 01.xlsx]curves eur!R22C8</stp>
        <tr r="H22" s="21"/>
      </tp>
      <tp t="s">
        <v>Baa3</v>
        <stp/>
        <stp>##V3_BDPV12</stp>
        <stp>ZQ782646 Corp</stp>
        <stp>rtg_moody</stp>
        <stp>[sectors 01.xlsx]curves!R20C18</stp>
        <tr r="R20" s="20"/>
      </tp>
      <tp t="s">
        <v>DBOERS 1 1/4 06/16/47</v>
        <stp/>
        <stp>##V3_BDPV12</stp>
        <stp>BJ924355 Corp</stp>
        <stp>security_name</stp>
        <stp>[sectors 01.xlsx]curves!R19C8</stp>
        <tr r="H19" s="20"/>
      </tp>
      <tp t="s">
        <v>20/01/2023</v>
        <stp/>
        <stp>##V3_BDPV12</stp>
        <stp>XS1508392625 Corp</stp>
        <stp>nxt_call_dt</stp>
        <stp>[sectors 01.xlsx]tkrBbg!R2C10</stp>
        <tr r="J2" s="5"/>
      </tp>
      <tp t="s">
        <v>TRAFIG 6 7/8 PERP</v>
        <stp/>
        <stp>##V3_BDPV12</stp>
        <stp>AM679347 Corp</stp>
        <stp>security_name</stp>
        <stp>[sectors 01.xlsx]curves!R47C7</stp>
        <tr r="G47" s="20"/>
      </tp>
      <tp t="s">
        <v>TELEFO 2 7/8 PERP</v>
        <stp/>
        <stp>##V3_BDPV12</stp>
        <stp>ZR655675 Corp</stp>
        <stp>security_name</stp>
        <stp>[sectors 01.xlsx]curves!R44C8</stp>
        <tr r="H44" s="20"/>
      </tp>
      <tp t="s">
        <v>24/07/2023</v>
        <stp/>
        <stp>##V3_BDPV12</stp>
        <stp>XS1811181566 Corp</stp>
        <stp>nxt_call_dt</stp>
        <stp>[sectors 01.xlsx]curves eur!R9C9</stp>
        <tr r="I9" s="21"/>
      </tp>
      <tp t="s">
        <v>24/08/2023</v>
        <stp/>
        <stp>##V3_BDPV12</stp>
        <stp>XS1713463716 Corp</stp>
        <stp>nxt_call_dt</stp>
        <stp>[sectors 01.xlsx]tkrBbg!R2C10</stp>
        <tr r="J2" s="5"/>
      </tp>
      <tp t="s">
        <v>19/07/2027</v>
        <stp/>
        <stp>##V3_BDPV12</stp>
        <stp>XS1642686676 Corp</stp>
        <stp>nxt_call_dt</stp>
        <stp>[sectors 01.xlsx]tkrBbg!R2C10</stp>
        <tr r="J2" s="5"/>
      </tp>
      <tp t="s">
        <v>Baa1</v>
        <stp/>
        <stp>##V3_BDPV12</stp>
        <stp>QJ191077 Corp</stp>
        <stp>rtg_moody</stp>
        <stp>[sectors 01.xlsx]curves!R14C17</stp>
        <tr r="Q14" s="20"/>
      </tp>
      <tp t="s">
        <v>24/04/2024</v>
        <stp/>
        <stp>##V3_BDPV12</stp>
        <stp>XS1224710399 Corp</stp>
        <stp>nxt_call_dt</stp>
        <stp>[sectors 01.xlsx]tkrBbg!R2C10</stp>
        <tr r="J2" s="5"/>
      </tp>
      <tp t="s">
        <v>24/08/2026</v>
        <stp/>
        <stp>##V3_BDPV12</stp>
        <stp>XS1713463559 Corp</stp>
        <stp>nxt_call_dt</stp>
        <stp>[sectors 01.xlsx]tkrBbg!R2C10</stp>
        <tr r="J2" s="5"/>
      </tp>
      <tp t="s">
        <v>02/03/2025</v>
        <stp/>
        <stp>##V3_BDPV12</stp>
        <stp>XS2114413565 Corp</stp>
        <stp>nxt_call_dt</stp>
        <stp>[sectors 01.xlsx]tkrBbg!R2C10</stp>
        <tr r="J2" s="5"/>
      </tp>
      <tp t="s">
        <v>30/03/2025</v>
        <stp/>
        <stp>##V3_BDPV12</stp>
        <stp>XS1757377400 Corp</stp>
        <stp>nxt_call_dt</stp>
        <stp>[sectors 01.xlsx]tkrBbg!R2C10</stp>
        <tr r="J2" s="5"/>
      </tp>
      <tp t="s">
        <v>18/06/2025</v>
        <stp/>
        <stp>##V3_BDPV12</stp>
        <stp>XS0903532090 Corp</stp>
        <stp>nxt_call_dt</stp>
        <stp>[sectors 01.xlsx]tkrBbg!R2C10</stp>
        <tr r="J2" s="5"/>
      </tp>
      <tp>
        <v>2</v>
        <stp/>
        <stp>##V3_BDPV12</stp>
        <stp>XS2069101868 Corp</stp>
        <stp>coupon</stp>
        <stp>[sectors 01.xlsx]tkrBbg!R2C9</stp>
        <tr r="I2" s="5"/>
      </tp>
      <tp>
        <v>5.875</v>
        <stp/>
        <stp>##V3_BDPV12</stp>
        <stp>XS1028597315 Corp</stp>
        <stp>coupon</stp>
        <stp>[sectors 01.xlsx]tkrBbg!R2C9</stp>
        <tr r="I2" s="5"/>
      </tp>
      <tp>
        <v>4.2</v>
        <stp/>
        <stp>##V3_BDPV12</stp>
        <stp>XS1888179550 Corp</stp>
        <stp>coupon</stp>
        <stp>[sectors 01.xlsx]tkrBbg!R2C9</stp>
        <tr r="I2" s="5"/>
      </tp>
      <tp>
        <v>1.625</v>
        <stp/>
        <stp>##V3_BDPV12</stp>
        <stp>XS2035564629 Corp</stp>
        <stp>coupon</stp>
        <stp>[sectors 01.xlsx]tkrBbg!R2C9</stp>
        <tr r="I2" s="5"/>
      </tp>
      <tp>
        <v>2.625</v>
        <stp/>
        <stp>##V3_BDPV12</stp>
        <stp>XS1152338072 Corp</stp>
        <stp>coupon</stp>
        <stp>[sectors 01.xlsx]tkrBbg!R2C9</stp>
        <tr r="I2" s="5"/>
      </tp>
      <tp>
        <v>3.875</v>
        <stp/>
        <stp>##V3_BDPV12</stp>
        <stp>XS1629774230 Corp</stp>
        <stp>coupon</stp>
        <stp>[sectors 01.xlsx]tkrBbg!R2C9</stp>
        <tr r="I2" s="5"/>
      </tp>
      <tp>
        <v>2.875</v>
        <stp/>
        <stp>##V3_BDPV12</stp>
        <stp>XS1713462403 Corp</stp>
        <stp>coupon</stp>
        <stp>[sectors 01.xlsx]tkrBbg!R2C9</stp>
        <tr r="I2" s="5"/>
      </tp>
      <tp t="s">
        <v>B2u</v>
        <stp/>
        <stp>##V3_BDPV12</stp>
        <stp>AO262498 Corp</stp>
        <stp>rtg_moody</stp>
        <stp>[sectors 01.xlsx]curves!R41C17</stp>
        <tr r="Q41" s="20"/>
      </tp>
      <tp>
        <v>1.625</v>
        <stp/>
        <stp>##V3_BDPV12</stp>
        <stp>XS2010044977 Corp</stp>
        <stp>coupon</stp>
        <stp>[sectors 01.xlsx]tkrBbg!R2C9</stp>
        <tr r="I2" s="5"/>
      </tp>
      <tp>
        <v>6.625</v>
        <stp/>
        <stp>##V3_BDPV12</stp>
        <stp>XS1254119750 Corp</stp>
        <stp>coupon</stp>
        <stp>[sectors 01.xlsx]tkrBbg!R2C9</stp>
        <tr r="I2" s="5"/>
      </tp>
      <tp>
        <v>1.75</v>
        <stp/>
        <stp>##V3_BDPV12</stp>
        <stp>XS2010036874 Corp</stp>
        <stp>coupon</stp>
        <stp>[sectors 01.xlsx]tkrBbg!R2C9</stp>
        <tr r="I2" s="5"/>
      </tp>
      <tp t="s">
        <v>BHP 6 3/4 10/19/75</v>
        <stp/>
        <stp>##V3_BDPV12</stp>
        <stp>USQ12441AB91 Corp</stp>
        <stp>security name</stp>
        <stp>[sectors 01.xlsx]tkrBbg!R2C7</stp>
        <tr r="G2" s="5"/>
      </tp>
      <tp t="s">
        <v>Baa3</v>
        <stp/>
        <stp>##V3_BDPV12</stp>
        <stp>AM938782 Corp</stp>
        <stp>rtg_moody</stp>
        <stp>[sectors 01.xlsx]all names!R64C16</stp>
        <tr r="P64" s="16"/>
      </tp>
      <tp t="s">
        <v>Ba2</v>
        <stp/>
        <stp>##V3_BDPV12</stp>
        <stp>ZR655675 Corp</stp>
        <stp>rtg_moody</stp>
        <stp>[sectors 01.xlsx]all names!R63C17</stp>
        <tr r="Q63" s="16"/>
      </tp>
      <tp t="s">
        <v>#N/A N/A</v>
        <stp/>
        <stp>##V3_BDPV12</stp>
        <stp>AU216832 Corp</stp>
        <stp>rtg_moody</stp>
        <stp>[sectors 01.xlsx]all names!R29C16</stp>
        <tr r="P29" s="16"/>
      </tp>
      <tp t="s">
        <v>#N/A N/A</v>
        <stp/>
        <stp>##V3_BDPV12</stp>
        <stp>AU216832 Corp</stp>
        <stp>rtg_moody</stp>
        <stp>[sectors 01.xlsx]all names!R29C17</stp>
        <tr r="Q29" s="16"/>
      </tp>
      <tp t="s">
        <v>SESGFP 4 5/8 PERP</v>
        <stp/>
        <stp>##V3_BDPV12</stp>
        <stp>LW253022 Corp</stp>
        <stp>security_name</stp>
        <stp>[sectors 01.xlsx]sectors (table)!R5C5</stp>
        <tr r="E5" s="24"/>
      </tp>
      <tp t="s">
        <v>Ba1</v>
        <stp/>
        <stp>##V3_BDPV12</stp>
        <stp>EK824997 Corp</stp>
        <stp>rtg_moody</stp>
        <stp>[sectors 01.xlsx]all names!R21C17</stp>
        <tr r="Q21" s="16"/>
      </tp>
      <tp t="s">
        <v>#N/A N/A</v>
        <stp/>
        <stp>##V3_BDPV12</stp>
        <stp>ZQ578143 Corp</stp>
        <stp>rtg_moody</stp>
        <stp>[sectors 01.xlsx]all names!R37C16</stp>
        <tr r="P37" s="16"/>
      </tp>
      <tp t="s">
        <v>#N/A N/A</v>
        <stp/>
        <stp>##V3_BDPV12</stp>
        <stp>ZQ578143 Corp</stp>
        <stp>rtg_moody</stp>
        <stp>[sectors 01.xlsx]all names!R37C17</stp>
        <tr r="Q37" s="16"/>
      </tp>
      <tp t="s">
        <v>#N/A N/A</v>
        <stp/>
        <stp>##V3_BDPV12</stp>
        <stp>ZR796862 Corp</stp>
        <stp>rtg_moody</stp>
        <stp>[sectors 01.xlsx]all names!R39C17</stp>
        <tr r="Q39" s="16"/>
      </tp>
      <tp t="s">
        <v>#N/A N/A</v>
        <stp/>
        <stp>##V3_BDPV12</stp>
        <stp>UV429459 Corp</stp>
        <stp>rtg_moody</stp>
        <stp>[sectors 01.xlsx]all names!R42C17</stp>
        <tr r="Q42" s="16"/>
      </tp>
      <tp t="s">
        <v>#N/A N/A</v>
        <stp/>
        <stp>##V3_BDPV12</stp>
        <stp>UV429459 Corp</stp>
        <stp>rtg_moody</stp>
        <stp>[sectors 01.xlsx]all names!R42C16</stp>
        <tr r="P42" s="16"/>
      </tp>
      <tp t="s">
        <v>REPSM 3 3/4 PERP</v>
        <stp/>
        <stp>##V3_BDPV12</stp>
        <stp>BJ814648 Corp</stp>
        <stp>security_name</stp>
        <stp>[sectors 01.xlsx]sectors (table)!R9C6</stp>
        <tr r="F9" s="24"/>
      </tp>
      <tp t="s">
        <v>Baa3</v>
        <stp/>
        <stp>##V3_BDPV12</stp>
        <stp>EK768069 Corp</stp>
        <stp>rtg_moody</stp>
        <stp>[sectors 01.xlsx]all names!R59C16</stp>
        <tr r="P59" s="16"/>
      </tp>
      <tp t="s">
        <v>A2</v>
        <stp/>
        <stp>##V3_BDPV12</stp>
        <stp>LW068019 Corp</stp>
        <stp>rtg_moody</stp>
        <stp>[sectors 01.xlsx]all names!R67C16</stp>
        <tr r="P67" s="16"/>
      </tp>
      <tp t="s">
        <v>ENELIM 8 3/4 09/24/73</v>
        <stp/>
        <stp>##V3_BDPV12</stp>
        <stp>US29265WAA62 Corp</stp>
        <stp>security name</stp>
        <stp>[sectors 01.xlsx]tkrBbg!R2C7</stp>
        <tr r="G2" s="5"/>
      </tp>
      <tp t="s">
        <v>01/04/2023</v>
        <stp/>
        <stp>##V3_BDPV12</stp>
        <stp>XS1115502988 Corp</stp>
        <stp>nxt_call_dt</stp>
        <stp>[sectors 01.xlsx]tkrBbg!R2C10</stp>
        <tr r="J2" s="5"/>
      </tp>
      <tp t="s">
        <v>TELEFO 3 PERP</v>
        <stp/>
        <stp>##V3_BDPV12</stp>
        <stp>AR738776 Corp</stp>
        <stp>security_name</stp>
        <stp>[sectors 01.xlsx]curves!R44C7</stp>
        <tr r="G44" s="20"/>
      </tp>
      <tp t="s">
        <v>TELIAS 3 04/04/78</v>
        <stp/>
        <stp>##V3_BDPV12</stp>
        <stp>AM938782 Corp</stp>
        <stp>security_name</stp>
        <stp>[sectors 01.xlsx]curves!R45C7</stp>
        <tr r="G45" s="20"/>
      </tp>
      <tp t="s">
        <v>06/06/2023</v>
        <stp/>
        <stp>##V3_BDPV12</stp>
        <stp>XS1405763019 Corp</stp>
        <stp>nxt_call_dt</stp>
        <stp>[sectors 01.xlsx]tkrBbg!R2C10</stp>
        <tr r="J2" s="5"/>
      </tp>
      <tp t="s">
        <v>27/04/2024</v>
        <stp/>
        <stp>##V3_BDPV12</stp>
        <stp>XS1974894138 Corp</stp>
        <stp>nxt_call_dt</stp>
        <stp>[sectors 01.xlsx]tkrBbg!R2C10</stp>
        <tr r="J2" s="5"/>
      </tp>
      <tp t="s">
        <v>19/03/2024</v>
        <stp/>
        <stp>##V3_BDPV12</stp>
        <stp>XS1713462403 Corp</stp>
        <stp>nxt_call_dt</stp>
        <stp>[sectors 01.xlsx]tkrBbg!R2C10</stp>
        <tr r="J2" s="5"/>
      </tp>
      <tp t="s">
        <v>23/09/2024</v>
        <stp/>
        <stp>##V3_BDPV12</stp>
        <stp>XS2055106210 Corp</stp>
        <stp>nxt_call_dt</stp>
        <stp>[sectors 01.xlsx]tkrBbg!R2C10</stp>
        <tr r="J2" s="5"/>
      </tp>
      <tp t="s">
        <v>30/01/2025</v>
        <stp/>
        <stp>##V3_BDPV12</stp>
        <stp>XS2010032618 Corp</stp>
        <stp>nxt_call_dt</stp>
        <stp>[sectors 01.xlsx]tkrBbg!R2C10</stp>
        <tr r="J2" s="5"/>
      </tp>
      <tp t="s">
        <v>CALLABLE</v>
        <stp/>
        <stp>##V3_BDPV12</stp>
        <stp>DE000A14J611 Corp</stp>
        <stp>mty_typ</stp>
        <stp>[sectors 01.xlsx]tkrBbg!R2C11</stp>
        <tr r="K2" s="5"/>
      </tp>
      <tp t="s">
        <v>#N/A N/A</v>
        <stp/>
        <stp>##V3_BDPV12</stp>
        <stp>UV391246 Corp</stp>
        <stp>rtg_moody</stp>
        <stp>[sectors 01.xlsx]curves!R19C17</stp>
        <tr r="Q19" s="20"/>
      </tp>
      <tp t="s">
        <v>TOTAL 3.369 PERP</v>
        <stp/>
        <stp>##V3_BDPV12</stp>
        <stp>QZ730458 Corp</stp>
        <stp>security_name</stp>
        <stp>[sectors 01.xlsx]curves!R46C8</stp>
        <tr r="H46" s="20"/>
      </tp>
      <tp t="s">
        <v>23/04/2023</v>
        <stp/>
        <stp>##V3_BDPV12</stp>
        <stp>XS1222591023 Corp</stp>
        <stp>nxt_call_dt</stp>
        <stp>[sectors 01.xlsx]tkrBbg!R2C10</stp>
        <tr r="J2" s="5"/>
      </tp>
      <tp>
        <v>3.875</v>
        <stp/>
        <stp>##V3_BDPV12</stp>
        <stp>XS1413581205 Corp</stp>
        <stp>coupon</stp>
        <stp>[sectors 01.xlsx]tkrBbg!R2C9</stp>
        <tr r="I2" s="5"/>
      </tp>
      <tp>
        <v>3.875</v>
        <stp/>
        <stp>##V3_BDPV12</stp>
        <stp>XS1196714429 Corp</stp>
        <stp>coupon</stp>
        <stp>[sectors 01.xlsx]tkrBbg!R2C9</stp>
        <tr r="I2" s="5"/>
      </tp>
      <tp>
        <v>7.75</v>
        <stp/>
        <stp>##V3_BDPV12</stp>
        <stp>XS0954674825 Corp</stp>
        <stp>coupon</stp>
        <stp>[sectors 01.xlsx]tkrBbg!R2C9</stp>
        <tr r="I2" s="5"/>
      </tp>
      <tp>
        <v>1300000000</v>
        <stp/>
        <stp>##V3_BDPV12</stp>
        <stp>DE000A14J611 Corp</stp>
        <stp>amt_outstanding</stp>
        <stp>[sectors 01.xlsx]tkrBbg!R2C12</stp>
        <tr r="L2" s="5"/>
      </tp>
      <tp>
        <v>3.375</v>
        <stp/>
        <stp>##V3_BDPV12</stp>
        <stp>XS1152343668 Corp</stp>
        <stp>coupon</stp>
        <stp>[sectors 01.xlsx]tkrBbg!R2C9</stp>
        <tr r="I2" s="5"/>
      </tp>
      <tp>
        <v>4.875</v>
        <stp/>
        <stp>##V3_BDPV12</stp>
        <stp>XS1982704824 Corp</stp>
        <stp>coupon</stp>
        <stp>[sectors 01.xlsx]tkrBbg!R2C9</stp>
        <tr r="I2" s="5"/>
      </tp>
      <tp>
        <v>4.375</v>
        <stp/>
        <stp>##V3_BDPV12</stp>
        <stp>FR0013399177 Corp</stp>
        <stp>coupon</stp>
        <stp>[sectors 01.xlsx]tkrBbg!R2C9</stp>
        <tr r="I2" s="5"/>
      </tp>
      <tp>
        <v>2.5</v>
        <stp/>
        <stp>##V3_BDPV12</stp>
        <stp>XS1206540806 Corp</stp>
        <stp>coupon</stp>
        <stp>[sectors 01.xlsx]tkrBbg!R2C9</stp>
        <tr r="I2" s="5"/>
      </tp>
      <tp>
        <v>5.625</v>
        <stp/>
        <stp>##V3_BDPV12</stp>
        <stp>XS1309436910 Corp</stp>
        <stp>coupon</stp>
        <stp>[sectors 01.xlsx]tkrBbg!R2C9</stp>
        <tr r="I2" s="5"/>
      </tp>
      <tp>
        <v>6.25</v>
        <stp/>
        <stp>##V3_BDPV12</stp>
        <stp>XS1888180640 Corp</stp>
        <stp>coupon</stp>
        <stp>[sectors 01.xlsx]tkrBbg!R2C9</stp>
        <tr r="I2" s="5"/>
      </tp>
      <tp>
        <v>3.75</v>
        <stp/>
        <stp>##V3_BDPV12</stp>
        <stp>XS1048428012 Corp</stp>
        <stp>coupon</stp>
        <stp>[sectors 01.xlsx]tkrBbg!R2C9</stp>
        <tr r="I2" s="5"/>
      </tp>
      <tp>
        <v>5</v>
        <stp/>
        <stp>##V3_BDPV12</stp>
        <stp>FR0011697028 Corp</stp>
        <stp>coupon</stp>
        <stp>[sectors 01.xlsx]tkrBbg!R2C9</stp>
        <tr r="I2" s="5"/>
      </tp>
      <tp>
        <v>1.875</v>
        <stp/>
        <stp>##V3_BDPV12</stp>
        <stp>XS1721244371 Corp</stp>
        <stp>coupon</stp>
        <stp>[sectors 01.xlsx]tkrBbg!R2C9</stp>
        <tr r="I2" s="5"/>
      </tp>
      <tp>
        <v>2.375</v>
        <stp/>
        <stp>##V3_BDPV12</stp>
        <stp>XS2077670003 Corp</stp>
        <stp>coupon</stp>
        <stp>[sectors 01.xlsx]tkrBbg!R2C9</stp>
        <tr r="I2" s="5"/>
      </tp>
      <tp>
        <v>3.625</v>
        <stp/>
        <stp>##V3_BDPV12</stp>
        <stp>XS1572349865 Corp</stp>
        <stp>coupon</stp>
        <stp>[sectors 01.xlsx]tkrBbg!R2C9</stp>
        <tr r="I2" s="5"/>
      </tp>
      <tp>
        <v>2.875</v>
        <stp/>
        <stp>##V3_BDPV12</stp>
        <stp>FR0013252061 Corp</stp>
        <stp>coupon</stp>
        <stp>[sectors 01.xlsx]tkrBbg!R2C9</stp>
        <tr r="I2" s="5"/>
      </tp>
      <tp>
        <v>6.5</v>
        <stp/>
        <stp>##V3_BDPV12</stp>
        <stp>XS1309437215 Corp</stp>
        <stp>coupon</stp>
        <stp>[sectors 01.xlsx]tkrBbg!R2C9</stp>
        <tr r="I2" s="5"/>
      </tp>
      <tp t="s">
        <v>A2</v>
        <stp/>
        <stp>##V3_BDPV12</stp>
        <stp>LW068019 Corp</stp>
        <stp>rtg_moody</stp>
        <stp>[sectors 01.xlsx]curves!R46C17</stp>
        <tr r="Q46" s="20"/>
      </tp>
      <tp t="s">
        <v>#N/A N/A</v>
        <stp/>
        <stp>##V3_BDPV12</stp>
        <stp>AZ576858 Corp</stp>
        <stp>rtg_moody</stp>
        <stp>[sectors 01.xlsx]curves!R11C18</stp>
        <tr r="R11" s="20"/>
      </tp>
      <tp>
        <v>3.2480000000000002</v>
        <stp/>
        <stp>##V3_BDPV12</stp>
        <stp>XS2010037765 Corp</stp>
        <stp>coupon</stp>
        <stp>[sectors 01.xlsx]tkrBbg!R2C9</stp>
        <tr r="I2" s="5"/>
      </tp>
      <tp>
        <v>7.5</v>
        <stp/>
        <stp>##V3_BDPV12</stp>
        <stp>XS2033327854 Corp</stp>
        <stp>coupon</stp>
        <stp>[sectors 01.xlsx]tkrBbg!R2C9</stp>
        <tr r="I2" s="5"/>
      </tp>
      <tp>
        <v>2.5</v>
        <stp/>
        <stp>##V3_BDPV12</stp>
        <stp>XS1713463716 Corp</stp>
        <stp>coupon</stp>
        <stp>[sectors 01.xlsx]tkrBbg!R2C9</stp>
        <tr r="I2" s="5"/>
      </tp>
      <tp>
        <v>5.4509999999999996</v>
        <stp/>
        <stp>##V3_BDPV12</stp>
        <stp>XS0954675129 Corp</stp>
        <stp>coupon</stp>
        <stp>[sectors 01.xlsx]tkrBbg!R2C9</stp>
        <tr r="I2" s="5"/>
      </tp>
      <tp t="s">
        <v>#N/A N/A</v>
        <stp/>
        <stp>##V3_BDPV12</stp>
        <stp>AR936992 Corp</stp>
        <stp>rtg_moody</stp>
        <stp>[sectors 01.xlsx]all names!R10C16</stp>
        <tr r="P10" s="16"/>
      </tp>
      <tp t="s">
        <v>#N/A N/A</v>
        <stp/>
        <stp>##V3_BDPV12</stp>
        <stp>ZS235422 Corp</stp>
        <stp>rtg_moody</stp>
        <stp>[sectors 01.xlsx]all names!R53C16</stp>
        <tr r="P53" s="16"/>
      </tp>
      <tp t="s">
        <v>Ba2</v>
        <stp/>
        <stp>##V3_BDPV12</stp>
        <stp>AR738776 Corp</stp>
        <stp>rtg_moody</stp>
        <stp>[sectors 01.xlsx]all names!R63C16</stp>
        <tr r="P63" s="16"/>
      </tp>
      <tp t="s">
        <v>Baa3</v>
        <stp/>
        <stp>##V3_BDPV12</stp>
        <stp>EK634166 Corp</stp>
        <stp>rtg_moody</stp>
        <stp>[sectors 01.xlsx]all names!R45C16</stp>
        <tr r="P45" s="16"/>
      </tp>
      <tp t="s">
        <v>#N/A Invalid Security</v>
        <stp/>
        <stp>##V3_BDPV12</stp>
        <stp>IE00B3F81R35 Corp</stp>
        <stp>security name</stp>
        <stp>[sectors 01.xlsx]tkrBbg!R2C7</stp>
        <tr r="G2" s="5"/>
      </tp>
      <tp t="s">
        <v>Ba1</v>
        <stp/>
        <stp>##V3_BDPV12</stp>
        <stp>LW253022 Corp</stp>
        <stp>rtg_moody</stp>
        <stp>[sectors 01.xlsx]all names!R55C16</stp>
        <tr r="P55" s="16"/>
      </tp>
      <tp t="s">
        <v>#N/A N/A</v>
        <stp/>
        <stp>##V3_BDPV12</stp>
        <stp>AZ920495 Corp</stp>
        <stp>rtg_moody</stp>
        <stp>[sectors 01.xlsx]all names!R68C17</stp>
        <tr r="Q68" s="16"/>
      </tp>
      <tp t="s">
        <v>Aa2</v>
        <stp/>
        <stp>##V3_BDPV12</stp>
        <stp>BJ838285 Corp</stp>
        <stp>rtg_moody</stp>
        <stp>[sectors 01.xlsx]all names!R11C17</stp>
        <tr r="Q11" s="16"/>
      </tp>
      <tp t="s">
        <v>#N/A N/A</v>
        <stp/>
        <stp>##V3_BDPV12</stp>
        <stp>AZ576858 Corp</stp>
        <stp>rtg_moody</stp>
        <stp>[sectors 01.xlsx]all names!R14C17</stp>
        <tr r="Q14" s="16"/>
      </tp>
      <tp t="s">
        <v>06/10/2026</v>
        <stp/>
        <stp>##V3_BDPV12</stp>
        <stp>XS1501166869 Corp</stp>
        <stp>nxt_call_dt</stp>
        <stp>[sectors 01.xlsx]curves eur!R29C9</stp>
        <tr r="I29" s="21"/>
      </tp>
      <tp t="s">
        <v>A2</v>
        <stp/>
        <stp>##V3_BDPV12</stp>
        <stp>ZQ100348 Corp</stp>
        <stp>rtg_moody</stp>
        <stp>[sectors 01.xlsx]curves!R18C18</stp>
        <tr r="R18" s="20"/>
      </tp>
      <tp t="s">
        <v>CPIPGR 4 3/8 PERP</v>
        <stp/>
        <stp>##V3_BDPV12</stp>
        <stp>AS322477 Corp</stp>
        <stp>security_name</stp>
        <stp>[sectors 01.xlsx]curves!R17C7</stp>
        <tr r="G17" s="20"/>
      </tp>
      <tp t="s">
        <v>01/12/2021</v>
        <stp/>
        <stp>##V3_BDPV12</stp>
        <stp>XS1141810991 Corp</stp>
        <stp>nxt_call_dt</stp>
        <stp>[sectors 01.xlsx]tkrBbg!R2C10</stp>
        <tr r="J2" s="5"/>
      </tp>
      <tp t="s">
        <v>31/07/2024</v>
        <stp/>
        <stp>##V3_BDPV12</stp>
        <stp>XS2033327854 Corp</stp>
        <stp>nxt_call_dt</stp>
        <stp>[sectors 01.xlsx]tkrBbg!R2C10</stp>
        <tr r="J2" s="5"/>
      </tp>
      <tp t="s">
        <v>06/09/2020</v>
        <stp/>
        <stp>##V3_BDPV12</stp>
        <stp>XS0969342384 Corp</stp>
        <stp>nxt_call_dt</stp>
        <stp>[sectors 01.xlsx]tkrBbg!R2C10</stp>
        <tr r="J2" s="5"/>
      </tp>
      <tp t="s">
        <v>BPLN 3 1/4 PERP</v>
        <stp/>
        <stp>##V3_BDPV12</stp>
        <stp>BK122273 Corp</stp>
        <stp>security_name</stp>
        <stp>[sectors 01.xlsx]curves!R15C7</stp>
        <tr r="G15" s="20"/>
      </tp>
      <tp t="s">
        <v>16/06/2022</v>
        <stp/>
        <stp>##V3_BDPV12</stp>
        <stp>XS1572343744 Corp</stp>
        <stp>nxt_call_dt</stp>
        <stp>[sectors 01.xlsx]tkrBbg!R2C10</stp>
        <tr r="J2" s="5"/>
      </tp>
      <tp t="s">
        <v>05/06/2027</v>
        <stp/>
        <stp>##V3_BDPV12</stp>
        <stp>XS2010045511 Corp</stp>
        <stp>nxt_call_dt</stp>
        <stp>[sectors 01.xlsx]tkrBbg!R2C10</stp>
        <tr r="J2" s="5"/>
      </tp>
      <tp t="s">
        <v>24/06/2027</v>
        <stp/>
        <stp>##V3_BDPV12</stp>
        <stp>XS2056371334 Corp</stp>
        <stp>nxt_call_dt</stp>
        <stp>[sectors 01.xlsx]tkrBbg!R2C10</stp>
        <tr r="J2" s="5"/>
      </tp>
      <tp t="s">
        <v>EDF 3 PERP</v>
        <stp/>
        <stp>##V3_BDPV12</stp>
        <stp>ZQ782646 Corp</stp>
        <stp>security_name</stp>
        <stp>[sectors 01.xlsx]curves!R20C8</stp>
        <tr r="H20" s="20"/>
      </tp>
      <tp t="s">
        <v>26/06/2023</v>
        <stp/>
        <stp>##V3_BDPV12</stp>
        <stp>XS0943370543 Corp</stp>
        <stp>nxt_call_dt</stp>
        <stp>[sectors 01.xlsx]tkrBbg!R2C10</stp>
        <tr r="J2" s="5"/>
      </tp>
      <tp t="s">
        <v>Ba1</v>
        <stp/>
        <stp>##V3_BDPV12</stp>
        <stp>ZS108668 Corp</stp>
        <stp>rtg_moody</stp>
        <stp>[sectors 01.xlsx]curves!R17C18</stp>
        <tr r="R17" s="20"/>
      </tp>
      <tp t="s">
        <v>EDPPL 1.7 07/20/80</v>
        <stp/>
        <stp>##V3_BDPV12</stp>
        <stp>ZP454068 Corp</stp>
        <stp>security_name</stp>
        <stp>[sectors 01.xlsx]curves!R21C8</stp>
        <tr r="H21" s="20"/>
      </tp>
      <tp t="s">
        <v>25/03/2021</v>
        <stp/>
        <stp>##V3_BDPV12</stp>
        <stp>XS1207054666 Corp</stp>
        <stp>nxt_call_dt</stp>
        <stp>[sectors 01.xlsx]tkrBbg!R2C10</stp>
        <tr r="J2" s="5"/>
      </tp>
      <tp t="s">
        <v>12/01/2025</v>
        <stp/>
        <stp>##V3_BDPV12</stp>
        <stp>XS2027946610 Corp</stp>
        <stp>nxt_call_dt</stp>
        <stp>[sectors 01.xlsx]tkrBbg!R2C10</stp>
        <tr r="J2" s="5"/>
      </tp>
      <tp t="s">
        <v>31/03/2024</v>
        <stp/>
        <stp>##V3_BDPV12</stp>
        <stp>XS1050461034 Corp</stp>
        <stp>nxt_call_dt</stp>
        <stp>[sectors 01.xlsx]tkrBbg!R2C10</stp>
        <tr r="J2" s="5"/>
      </tp>
      <tp t="s">
        <v>11/08/2022</v>
        <stp/>
        <stp>##V3_BDPV12</stp>
        <stp>XS2051471105 Corp</stp>
        <stp>nxt_call_dt</stp>
        <stp>[sectors 01.xlsx]tkrBbg!R2C10</stp>
        <tr r="J2" s="5"/>
      </tp>
      <tp t="s">
        <v>13/11/2025</v>
        <stp/>
        <stp>##V3_BDPV12</stp>
        <stp>XS1716945586 Corp</stp>
        <stp>nxt_call_dt</stp>
        <stp>[sectors 01.xlsx]tkrBbg!R2C10</stp>
        <tr r="J2" s="5"/>
      </tp>
      <tp>
        <v>5</v>
        <stp/>
        <stp>##V3_BDPV12</stp>
        <stp>XS1115498260 Corp</stp>
        <stp>coupon</stp>
        <stp>[sectors 01.xlsx]tkrBbg!R2C9</stp>
        <tr r="I2" s="5"/>
      </tp>
      <tp t="s">
        <v>#N/A N/A</v>
        <stp/>
        <stp>##V3_BDPV12</stp>
        <stp>AP809058 Corp</stp>
        <stp>rtg_moody</stp>
        <stp>[sectors 01.xlsx]curves!R25C18</stp>
        <tr r="R25" s="20"/>
      </tp>
      <tp>
        <v>3.5</v>
        <stp/>
        <stp>##V3_BDPV12</stp>
        <stp>XS1222594472 Corp</stp>
        <stp>coupon</stp>
        <stp>[sectors 01.xlsx]tkrBbg!R2C9</stp>
        <tr r="I2" s="5"/>
      </tp>
      <tp>
        <v>2.6240000000000001</v>
        <stp/>
        <stp>##V3_BDPV12</stp>
        <stp>XS2010032618 Corp</stp>
        <stp>coupon</stp>
        <stp>[sectors 01.xlsx]tkrBbg!R2C9</stp>
        <tr r="I2" s="5"/>
      </tp>
      <tp>
        <v>5.625</v>
        <stp/>
        <stp>##V3_BDPV12</stp>
        <stp>XS1405765659 Corp</stp>
        <stp>coupon</stp>
        <stp>[sectors 01.xlsx]tkrBbg!R2C9</stp>
        <tr r="I2" s="5"/>
      </tp>
      <tp>
        <v>3.75</v>
        <stp/>
        <stp>##V3_BDPV12</stp>
        <stp>XS2185997884 Corp</stp>
        <stp>coupon</stp>
        <stp>[sectors 01.xlsx]tkrBbg!R2C9</stp>
        <tr r="I2" s="5"/>
      </tp>
      <tp>
        <v>2.75</v>
        <stp/>
        <stp>##V3_BDPV12</stp>
        <stp>FR0013425170 Corp</stp>
        <stp>coupon</stp>
        <stp>[sectors 01.xlsx]tkrBbg!R2C9</stp>
        <tr r="I2" s="5"/>
      </tp>
      <tp>
        <v>6.1</v>
        <stp/>
        <stp>##V3_BDPV12</stp>
        <stp>XS1322373017 Corp</stp>
        <stp>coupon</stp>
        <stp>[sectors 01.xlsx]tkrBbg!R2C9</stp>
        <tr r="I2" s="5"/>
      </tp>
      <tp>
        <v>1.75</v>
        <stp/>
        <stp>##V3_BDPV12</stp>
        <stp>FR0013447877 Corp</stp>
        <stp>coupon</stp>
        <stp>[sectors 01.xlsx]tkrBbg!R2C9</stp>
        <tr r="I2" s="5"/>
      </tp>
      <tp>
        <v>1.375</v>
        <stp/>
        <stp>##V3_BDPV12</stp>
        <stp>FR0013310505 Corp</stp>
        <stp>coupon</stp>
        <stp>[sectors 01.xlsx]tkrBbg!R2C9</stp>
        <tr r="I2" s="5"/>
      </tp>
      <tp>
        <v>2.125</v>
        <stp/>
        <stp>##V3_BDPV12</stp>
        <stp>XS2010045511 Corp</stp>
        <stp>coupon</stp>
        <stp>[sectors 01.xlsx]tkrBbg!R2C9</stp>
        <tr r="I2" s="5"/>
      </tp>
      <tp>
        <v>4.2469999999999999</v>
        <stp/>
        <stp>##V3_BDPV12</stp>
        <stp>XS2186001314 Corp</stp>
        <stp>coupon</stp>
        <stp>[sectors 01.xlsx]tkrBbg!R2C9</stp>
        <tr r="I2" s="5"/>
      </tp>
      <tp t="s">
        <v>Baa2</v>
        <stp/>
        <stp>##V3_BDPV12</stp>
        <stp>EK811579 Corp</stp>
        <stp>rtg_moody</stp>
        <stp>[sectors 01.xlsx]curves!R51C18</stp>
        <tr r="R51" s="20"/>
      </tp>
      <tp>
        <v>1.625</v>
        <stp/>
        <stp>##V3_BDPV12</stp>
        <stp>XS2011260531 Corp</stp>
        <stp>coupon</stp>
        <stp>[sectors 01.xlsx]tkrBbg!R2C9</stp>
        <tr r="I2" s="5"/>
      </tp>
      <tp t="s">
        <v>#N/A N/A</v>
        <stp/>
        <stp>##V3_BDPV12</stp>
        <stp>ZP659512 Corp</stp>
        <stp>rtg_moody</stp>
        <stp>[sectors 01.xlsx]all names!R53C17</stp>
        <tr r="Q53" s="16"/>
      </tp>
      <tp t="s">
        <v>Ba2</v>
        <stp/>
        <stp>##V3_BDPV12</stp>
        <stp>EJ606316 Corp</stp>
        <stp>rtg_moody</stp>
        <stp>[sectors 01.xlsx]all names!R41C16</stp>
        <tr r="P41" s="16"/>
      </tp>
      <tp t="s">
        <v>A2</v>
        <stp/>
        <stp>##V3_BDPV12</stp>
        <stp>ZQ099270 Corp</stp>
        <stp>rtg_moody</stp>
        <stp>[sectors 01.xlsx]all names!R24C16</stp>
        <tr r="P24" s="16"/>
      </tp>
      <tp t="s">
        <v>Ba1</v>
        <stp/>
        <stp>##V3_BDPV12</stp>
        <stp>ZS108668 Corp</stp>
        <stp>rtg_moody</stp>
        <stp>[sectors 01.xlsx]all names!R23C17</stp>
        <tr r="Q23" s="16"/>
      </tp>
      <tp t="s">
        <v>#N/A N/A</v>
        <stp/>
        <stp>##V3_BDPV12</stp>
        <stp>UV391246 Corp</stp>
        <stp>rtg_moody</stp>
        <stp>[sectors 01.xlsx]all names!R25C16</stp>
        <tr r="P25" s="16"/>
      </tp>
      <tp t="s">
        <v>05/05/2023</v>
        <stp/>
        <stp>##V3_BDPV12</stp>
        <stp>XS1501167164 Corp</stp>
        <stp>nxt_call_dt</stp>
        <stp>[sectors 01.xlsx]curves eur!R29C8</stp>
        <tr r="H29" s="21"/>
      </tp>
      <tp>
        <v>5.8689999999999998</v>
        <stp/>
        <stp>##V3_BDPV12</stp>
        <stp>XS1323897725 Corp</stp>
        <stp>coupon</stp>
        <stp>[sectors 01.xlsx]main!R6C6</stp>
        <tr r="F6" s="1"/>
      </tp>
      <tp t="s">
        <v>MRKGR 2 7/8 06/25/79</v>
        <stp/>
        <stp>##V3_BDPV12</stp>
        <stp>AZ207706 Corp</stp>
        <stp>security_name</stp>
        <stp>[sectors 01.xlsx]curves!R30C8</stp>
        <tr r="H30" s="20"/>
      </tp>
      <tp t="s">
        <v>#N/A N/A</v>
        <stp/>
        <stp>##V3_BDPV12</stp>
        <stp>ZQ258633 Corp</stp>
        <stp>rtg_moody</stp>
        <stp>[sectors 01.xlsx]all names!R7C17</stp>
        <tr r="Q7" s="16"/>
      </tp>
      <tp t="s">
        <v>IBESM 3 1/4 PERP</v>
        <stp/>
        <stp>##V3_BDPV12</stp>
        <stp>AX076550 Corp</stp>
        <stp>security_name</stp>
        <stp>[sectors 01.xlsx]curves!R27C8</stp>
        <tr r="H27" s="20"/>
      </tp>
      <tp t="s">
        <v>05/09/2024</v>
        <stp/>
        <stp>##V3_BDPV12</stp>
        <stp>XS2010044977 Corp</stp>
        <stp>nxt_call_dt</stp>
        <stp>[sectors 01.xlsx]tkrBbg!R2C10</stp>
        <tr r="J2" s="5"/>
      </tp>
      <tp t="s">
        <v>BPLN 3 5/8 PERP</v>
        <stp/>
        <stp>##V3_BDPV12</stp>
        <stp>BK123260 Corp</stp>
        <stp>security_name</stp>
        <stp>[sectors 01.xlsx]curves!R15C8</stp>
        <tr r="H15" s="20"/>
      </tp>
      <tp t="s">
        <v>SOFTBK 6 7/8 PERP</v>
        <stp/>
        <stp>##V3_BDPV12</stp>
        <stp>AO262515 Corp</stp>
        <stp>security_name</stp>
        <stp>[sectors 01.xlsx]curves!R41C8</stp>
        <tr r="H41" s="20"/>
      </tp>
      <tp t="s">
        <v>07/02/2022</v>
        <stp/>
        <stp>##V3_BDPV12</stp>
        <stp>XS1028597315 Corp</stp>
        <stp>nxt_call_dt</stp>
        <stp>[sectors 01.xlsx]tkrBbg!R2C10</stp>
        <tr r="J2" s="5"/>
      </tp>
      <tp t="s">
        <v>04/09/2023</v>
        <stp/>
        <stp>##V3_BDPV12</stp>
        <stp>XS0968913342 Corp</stp>
        <stp>nxt_call_dt</stp>
        <stp>[sectors 01.xlsx]tkrBbg!R2C10</stp>
        <tr r="J2" s="5"/>
      </tp>
      <tp t="s">
        <v>NGGLN 1 5/8 12/05/79</v>
        <stp/>
        <stp>##V3_BDPV12</stp>
        <stp>ZR363806 Corp</stp>
        <stp>security_name</stp>
        <stp>[sectors 01.xlsx]curves!R31C7</stp>
        <tr r="G31" s="20"/>
      </tp>
      <tp t="s">
        <v>Baa3</v>
        <stp/>
        <stp>##V3_BDPV12</stp>
        <stp>ZQ804479 Corp</stp>
        <stp>rtg_moody</stp>
        <stp>[sectors 01.xlsx]curves!R35C18</stp>
        <tr r="R35" s="20"/>
      </tp>
      <tp t="s">
        <v>NGGLN 2 1/8 09/05/82</v>
        <stp/>
        <stp>##V3_BDPV12</stp>
        <stp>ZR363807 Corp</stp>
        <stp>security_name</stp>
        <stp>[sectors 01.xlsx]curves!R31C8</stp>
        <tr r="H31" s="20"/>
      </tp>
      <tp t="s">
        <v>#N/A N/A</v>
        <stp/>
        <stp>##V3_BDPV12</stp>
        <stp>ZP426727 Corp</stp>
        <stp>rtg_moody</stp>
        <stp>[sectors 01.xlsx]all names!R8C17</stp>
        <tr r="Q8" s="16"/>
      </tp>
      <tp t="s">
        <v>01/01/2025</v>
        <stp/>
        <stp>##V3_BDPV12</stp>
        <stp>XS2056730323 Corp</stp>
        <stp>nxt_call_dt</stp>
        <stp>[sectors 01.xlsx]tkrBbg!R2C10</stp>
        <tr r="J2" s="5"/>
      </tp>
      <tp t="s">
        <v>BHP 6 1/2 10/22/77</v>
        <stp/>
        <stp>##V3_BDPV12</stp>
        <stp>QJ191077 Corp</stp>
        <stp>security_name</stp>
        <stp>[sectors 01.xlsx]curves!R14C7</stp>
        <tr r="G14" s="20"/>
      </tp>
      <tp t="s">
        <v>03/06/2024</v>
        <stp/>
        <stp>##V3_BDPV12</stp>
        <stp>XS1323897725 Corp</stp>
        <stp>nxt_call_dt</stp>
        <stp>[sectors 01.xlsx]tkrBbg!R2C10</stp>
        <tr r="J2" s="5"/>
      </tp>
      <tp t="s">
        <v>A2</v>
        <stp/>
        <stp>##V3_BDPV12</stp>
        <stp>ZQ099270 Corp</stp>
        <stp>rtg_moody</stp>
        <stp>[sectors 01.xlsx]curves!R18C17</stp>
        <tr r="Q18" s="20"/>
      </tp>
      <tp t="s">
        <v>02/04/2021</v>
        <stp/>
        <stp>##V3_BDPV12</stp>
        <stp>XS1044811591 Corp</stp>
        <stp>nxt_call_dt</stp>
        <stp>[sectors 01.xlsx]tkrBbg!R2C10</stp>
        <tr r="J2" s="5"/>
        <tr r="J2" s="5"/>
      </tp>
      <tp t="s">
        <v>01/01/2028</v>
        <stp/>
        <stp>##V3_BDPV12</stp>
        <stp>XS2056730679 Corp</stp>
        <stp>nxt_call_dt</stp>
        <stp>[sectors 01.xlsx]tkrBbg!R2C10</stp>
        <tr r="J2" s="5"/>
      </tp>
      <tp t="s">
        <v>03/06/2024</v>
        <stp/>
        <stp>##V3_BDPV12</stp>
        <stp>XS1323897725 Corp</stp>
        <stp>nxt_call_dt</stp>
        <stp>[sectors 01.xlsx]curves eur!R7C9</stp>
        <tr r="I7" s="21"/>
      </tp>
      <tp t="s">
        <v>29/01/2024</v>
        <stp/>
        <stp>##V3_BDPV12</stp>
        <stp>XS1405765659 Corp</stp>
        <stp>nxt_call_dt</stp>
        <stp>[sectors 01.xlsx]tkrBbg!R2C10</stp>
        <tr r="J2" s="5"/>
      </tp>
      <tp>
        <v>3.625</v>
        <stp/>
        <stp>##V3_BDPV12</stp>
        <stp>XS2056730679 Corp</stp>
        <stp>coupon</stp>
        <stp>[sectors 01.xlsx]tkrBbg!R2C9</stp>
        <tr r="I2" s="5"/>
      </tp>
      <tp>
        <v>3.375</v>
        <stp/>
        <stp>##V3_BDPV12</stp>
        <stp>XS2055106210 Corp</stp>
        <stp>coupon</stp>
        <stp>[sectors 01.xlsx]tkrBbg!R2C9</stp>
        <tr r="I2" s="5"/>
      </tp>
      <tp>
        <v>1.625</v>
        <stp/>
        <stp>##V3_BDPV12</stp>
        <stp>XS1757377400 Corp</stp>
        <stp>coupon</stp>
        <stp>[sectors 01.xlsx]tkrBbg!R2C9</stp>
        <tr r="I2" s="5"/>
      </tp>
      <tp>
        <v>3.5</v>
        <stp/>
        <stp>##V3_BDPV12</stp>
        <stp>XS1206541366 Corp</stp>
        <stp>coupon</stp>
        <stp>[sectors 01.xlsx]tkrBbg!R2C9</stp>
        <tr r="I2" s="5"/>
      </tp>
      <tp>
        <v>5.4249999999999998</v>
        <stp/>
        <stp>##V3_BDPV12</stp>
        <stp>XS0992293901 Corp</stp>
        <stp>coupon</stp>
        <stp>[sectors 01.xlsx]tkrBbg!R2C9</stp>
        <tr r="I2" s="5"/>
      </tp>
      <tp t="s">
        <v>Baa2</v>
        <stp/>
        <stp>##V3_BDPV12</stp>
        <stp>AQ711148 Corp</stp>
        <stp>rtg_moody</stp>
        <stp>[sectors 01.xlsx]curves!R24C17</stp>
        <tr r="Q24" s="20"/>
      </tp>
      <tp>
        <v>2.6970000000000001</v>
        <stp/>
        <stp>##V3_BDPV12</stp>
        <stp>XS0222524372 Corp</stp>
        <stp>coupon</stp>
        <stp>[sectors 01.xlsx]tkrBbg!R2C9</stp>
        <tr r="I2" s="5"/>
      </tp>
      <tp>
        <v>3</v>
        <stp/>
        <stp>##V3_BDPV12</stp>
        <stp>XS1795406575 Corp</stp>
        <stp>coupon</stp>
        <stp>[sectors 01.xlsx]tkrBbg!R2C9</stp>
        <tr r="I2" s="5"/>
      </tp>
      <tp>
        <v>2.875</v>
        <stp/>
        <stp>##V3_BDPV12</stp>
        <stp>XS2056371334 Corp</stp>
        <stp>coupon</stp>
        <stp>[sectors 01.xlsx]tkrBbg!R2C9</stp>
        <tr r="I2" s="5"/>
      </tp>
      <tp>
        <v>4.5</v>
        <stp/>
        <stp>##V3_BDPV12</stp>
        <stp>XS1207058733 Corp</stp>
        <stp>coupon</stp>
        <stp>[sectors 01.xlsx]tkrBbg!R2C9</stp>
        <tr r="I2" s="5"/>
      </tp>
      <tp>
        <v>4.125</v>
        <stp/>
        <stp>##V3_BDPV12</stp>
        <stp>FR0012005924 Corp</stp>
        <stp>coupon</stp>
        <stp>[sectors 01.xlsx]tkrBbg!R2C9</stp>
        <tr r="I2" s="5"/>
      </tp>
      <tp>
        <v>4</v>
        <stp/>
        <stp>##V3_BDPV12</stp>
        <stp>FR0013367612 Corp</stp>
        <stp>coupon</stp>
        <stp>[sectors 01.xlsx]tkrBbg!R2C9</stp>
        <tr r="I2" s="5"/>
      </tp>
      <tp>
        <v>4.625</v>
        <stp/>
        <stp>##V3_BDPV12</stp>
        <stp>XS1405777746 Corp</stp>
        <stp>coupon</stp>
        <stp>[sectors 01.xlsx]tkrBbg!R2C9</stp>
        <tr r="I2" s="5"/>
      </tp>
      <tp>
        <v>2.7</v>
        <stp/>
        <stp>##V3_BDPV12</stp>
        <stp>XS1629658755 Corp</stp>
        <stp>coupon</stp>
        <stp>[sectors 01.xlsx]tkrBbg!R2C9</stp>
        <tr r="I2" s="5"/>
      </tp>
      <tp t="s">
        <v>Ba1</v>
        <stp/>
        <stp>##V3_BDPV12</stp>
        <stp>EK803079 Corp</stp>
        <stp>rtg_moody</stp>
        <stp>[sectors 01.xlsx]curves!R36C17</stp>
        <tr r="Q36" s="20"/>
      </tp>
      <tp t="s">
        <v>Ba1</v>
        <stp/>
        <stp>##V3_BDPV12</stp>
        <stp>BJ814648 Corp</stp>
        <stp>rtg_moody</stp>
        <stp>[sectors 01.xlsx]curves!R36C18</stp>
        <tr r="R36" s="20"/>
      </tp>
      <tp t="s">
        <v>Utilities</v>
        <stp/>
        <stp>##V3_BDPV12</stp>
        <stp>PTEDPKOM0034 Corp</stp>
        <stp>industry_sector</stp>
        <stp>[sectors 01.xlsx]tkrBbg!R2C14</stp>
        <tr r="N2" s="5"/>
      </tp>
      <tp t="s">
        <v>Utilities</v>
        <stp/>
        <stp>##V3_BDPV12</stp>
        <stp>PTEDPLOM0017 Corp</stp>
        <stp>industry_sector</stp>
        <stp>[sectors 01.xlsx]tkrBbg!R2C14</stp>
        <tr r="N2" s="5"/>
      </tp>
      <tp t="s">
        <v>Baa3</v>
        <stp/>
        <stp>##V3_BDPV12</stp>
        <stp>ZR441424 Corp</stp>
        <stp>rtg_moody</stp>
        <stp>[sectors 01.xlsx]all names!R56C17</stp>
        <tr r="Q56" s="16"/>
      </tp>
      <tp t="s">
        <v>Baa3</v>
        <stp/>
        <stp>##V3_BDPV12</stp>
        <stp>EK753416 Corp</stp>
        <stp>rtg_moody</stp>
        <stp>[sectors 01.xlsx]all names!R36C16</stp>
        <tr r="P36" s="16"/>
      </tp>
      <tp t="s">
        <v>Ba1</v>
        <stp/>
        <stp>##V3_BDPV12</stp>
        <stp>BG013162 Corp</stp>
        <stp>rtg_moody</stp>
        <stp>[sectors 01.xlsx]all names!R20C16</stp>
        <tr r="P20" s="16"/>
      </tp>
      <tp t="s">
        <v>Ba1</v>
        <stp/>
        <stp>##V3_BDPV12</stp>
        <stp>BG013162 Corp</stp>
        <stp>rtg_moody</stp>
        <stp>[sectors 01.xlsx]all names!R20C17</stp>
        <tr r="Q20" s="16"/>
      </tp>
      <tp t="s">
        <v>Ba2</v>
        <stp/>
        <stp>##V3_BDPV12</stp>
        <stp>UV323151 Corp</stp>
        <stp>rtg_moody</stp>
        <stp>[sectors 01.xlsx]all names!R52C17</stp>
        <tr r="Q52" s="16"/>
      </tp>
      <tp t="s">
        <v>Baa3</v>
        <stp/>
        <stp>##V3_BDPV12</stp>
        <stp>AQ026565 Corp</stp>
        <stp>rtg_moody</stp>
        <stp>[sectors 01.xlsx]all names!R38C16</stp>
        <tr r="P38" s="16"/>
      </tp>
      <tp t="s">
        <v>Ba2</v>
        <stp/>
        <stp>##V3_BDPV12</stp>
        <stp>ZQ376350 Corp</stp>
        <stp>rtg_moody</stp>
        <stp>[sectors 01.xlsx]all names!R41C17</stp>
        <tr r="Q41" s="16"/>
      </tp>
      <tp t="s">
        <v>Baa3</v>
        <stp/>
        <stp>##V3_BDPV12</stp>
        <stp>AU669900 Corp</stp>
        <stp>rtg_moody</stp>
        <stp>[sectors 01.xlsx]all names!R27C16</stp>
        <tr r="P27" s="16"/>
      </tp>
      <tp t="s">
        <v>Baa1</v>
        <stp/>
        <stp>##V3_BDPV12</stp>
        <stp>QJ191077 Corp</stp>
        <stp>rtg_moody</stp>
        <stp>[sectors 01.xlsx]all names!R18C16</stp>
        <tr r="P18" s="16"/>
      </tp>
      <tp>
        <v>5</v>
        <stp/>
        <stp>##V3_BDPV12</stp>
        <stp>DE000A1ZN206 Corp</stp>
        <stp>coupon</stp>
        <stp>[sectors 01.xlsx]tkrBbg!R2C9</stp>
        <tr r="I2" s="5"/>
      </tp>
      <tp>
        <v>8.75</v>
        <stp/>
        <stp>##V3_BDPV12</stp>
        <stp>US29265WAA62 Corp</stp>
        <stp>coupon</stp>
        <stp>[sectors 01.xlsx]tkrBbg!R2C9</stp>
        <tr r="I2" s="5"/>
      </tp>
      <tp>
        <v>5.8689999999999998</v>
        <stp/>
        <stp>##V3_BDPV12</stp>
        <stp>XS1323897725 Corp</stp>
        <stp>coupon</stp>
        <stp>[sectors 01.xlsx]main!R5C6</stp>
        <tr r="F5" s="1"/>
      </tp>
      <tp t="s">
        <v>BAYNGR 3 3/4 07/01/74</v>
        <stp/>
        <stp>##V3_BDPV12</stp>
        <stp>EK352403 Corp</stp>
        <stp>security_name</stp>
        <stp>[sectors 01.xlsx]curves!R12C7</stp>
        <tr r="G12" s="20"/>
      </tp>
      <tp t="s">
        <v>IBESM 1 7/8 PERP</v>
        <stp/>
        <stp>##V3_BDPV12</stp>
        <stp>AQ026565 Corp</stp>
        <stp>security_name</stp>
        <stp>[sectors 01.xlsx]curves!R27C7</stp>
        <tr r="G27" s="20"/>
      </tp>
      <tp t="s">
        <v>07/03/2023</v>
        <stp/>
        <stp>##V3_BDPV12</stp>
        <stp>XS1677911825 Corp</stp>
        <stp>nxt_call_dt</stp>
        <stp>[sectors 01.xlsx]tkrBbg!R2C10</stp>
        <tr r="J2" s="5"/>
      </tp>
      <tp t="s">
        <v>ENELIM 3 3/8 11/24/81</v>
        <stp/>
        <stp>##V3_BDPV12</stp>
        <stp>AS640440 Corp</stp>
        <stp>security_name</stp>
        <stp>[sectors 01.xlsx]curves!R23C8</stp>
        <tr r="H23" s="20"/>
      </tp>
      <tp t="s">
        <v>22/04/2021</v>
        <stp/>
        <stp>##V3_BDPV12</stp>
        <stp>XS1309436753 Corp</stp>
        <stp>nxt_call_dt</stp>
        <stp>[sectors 01.xlsx]tkrBbg!R2C10</stp>
        <tr r="J2" s="5"/>
      </tp>
      <tp t="s">
        <v>06/10/2026</v>
        <stp/>
        <stp>##V3_BDPV12</stp>
        <stp>XS1501166869 Corp</stp>
        <stp>nxt_call_dt</stp>
        <stp>[sectors 01.xlsx]tkrBbg!R2C10</stp>
        <tr r="J2" s="5"/>
      </tp>
      <tp t="s">
        <v>09/08/2023</v>
        <stp/>
        <stp>##V3_BDPV12</stp>
        <stp>XS1819537132 Corp</stp>
        <stp>nxt_call_dt</stp>
        <stp>[sectors 01.xlsx]tkrBbg!R2C10</stp>
        <tr r="J2" s="5"/>
      </tp>
      <tp t="s">
        <v>#N/A Field Not Applicable</v>
        <stp/>
        <stp>##V3_BDPV12</stp>
        <stp>XS1150673892 Corp</stp>
        <stp>nxt_call_dt</stp>
        <stp>[sectors 01.xlsx]tkrBbg!R2C10</stp>
        <tr r="J2" s="5"/>
      </tp>
      <tp t="s">
        <v>RWE 6 5/8 07/30/75</v>
        <stp/>
        <stp>##V3_BDPV12</stp>
        <stp>UV323151 Corp</stp>
        <stp>security_name</stp>
        <stp>[sectors 01.xlsx]curves!R37C8</stp>
        <tr r="H37" s="20"/>
      </tp>
      <tp t="s">
        <v>14/06/2027</v>
        <stp/>
        <stp>##V3_BDPV12</stp>
        <stp>XS1629774230 Corp</stp>
        <stp>nxt_call_dt</stp>
        <stp>[sectors 01.xlsx]tkrBbg!R2C10</stp>
        <tr r="J2" s="5"/>
      </tp>
      <tp t="s">
        <v>30/07/2020</v>
        <stp/>
        <stp>##V3_BDPV12</stp>
        <stp>XS1268050397 Corp</stp>
        <stp>nxt_call_dt</stp>
        <stp>[sectors 01.xlsx]tkrBbg!R2C10</stp>
        <tr r="J2" s="5"/>
      </tp>
      <tp t="s">
        <v>12/12/2024</v>
        <stp/>
        <stp>##V3_BDPV12</stp>
        <stp>XS1152343668 Corp</stp>
        <stp>nxt_call_dt</stp>
        <stp>[sectors 01.xlsx]tkrBbg!R2C10</stp>
        <tr r="J2" s="5"/>
      </tp>
      <tp t="s">
        <v>#N/A Field Not Applicable</v>
        <stp/>
        <stp>##V3_BDPV12</stp>
        <stp>XS1014997073 Corp</stp>
        <stp>nxt_call_dt</stp>
        <stp>[sectors 01.xlsx]tkrBbg!R2C10</stp>
        <tr r="J2" s="5"/>
      </tp>
      <tp t="s">
        <v>ARNDTN 2 7/8 PERP</v>
        <stp/>
        <stp>##V3_BDPV12</stp>
        <stp>AZ576858 Corp</stp>
        <stp>security_name</stp>
        <stp>[sectors 01.xlsx]curves!R11C8</stp>
        <tr r="H11" s="20"/>
      </tp>
      <tp t="s">
        <v>19/11/2024</v>
        <stp/>
        <stp>##V3_BDPV12</stp>
        <stp>XS2010037765 Corp</stp>
        <stp>nxt_call_dt</stp>
        <stp>[sectors 01.xlsx]tkrBbg!R2C10</stp>
        <tr r="J2" s="5"/>
      </tp>
      <tp t="s">
        <v>15/09/2021</v>
        <stp/>
        <stp>##V3_BDPV12</stp>
        <stp>XS1014987355 Corp</stp>
        <stp>nxt_call_dt</stp>
        <stp>[sectors 01.xlsx]tkrBbg!R2C10</stp>
        <tr r="J2" s="5"/>
      </tp>
      <tp t="s">
        <v>19/07/2023</v>
        <stp/>
        <stp>##V3_BDPV12</stp>
        <stp>XS1642682410 Corp</stp>
        <stp>nxt_call_dt</stp>
        <stp>[sectors 01.xlsx]tkrBbg!R2C10</stp>
        <tr r="J2" s="5"/>
      </tp>
      <tp t="s">
        <v>23/04/2027</v>
        <stp/>
        <stp>##V3_BDPV12</stp>
        <stp>XS1222594472 Corp</stp>
        <stp>nxt_call_dt</stp>
        <stp>[sectors 01.xlsx]tkrBbg!R2C10</stp>
        <tr r="J2" s="5"/>
      </tp>
      <tp t="s">
        <v>26/04/2024</v>
        <stp/>
        <stp>##V3_BDPV12</stp>
        <stp>XS1934875219 Corp</stp>
        <stp>nxt_call_dt</stp>
        <stp>[sectors 01.xlsx]tkrBbg!R2C10</stp>
        <tr r="J2" s="5"/>
      </tp>
      <tp t="s">
        <v>30/09/2020</v>
        <stp/>
        <stp>##V3_BDPV12</stp>
        <stp>XS0222524372 Corp</stp>
        <stp>nxt_call_dt</stp>
        <stp>[sectors 01.xlsx]tkrBbg!R2C10</stp>
        <tr r="J2" s="5"/>
      </tp>
      <tp t="s">
        <v>14/02/2023</v>
        <stp/>
        <stp>##V3_BDPV12</stp>
        <stp>XS1716927766 Corp</stp>
        <stp>nxt_call_dt</stp>
        <stp>[sectors 01.xlsx]tkrBbg!R2C10</stp>
        <tr r="J2" s="5"/>
      </tp>
      <tp t="s">
        <v>22/10/2024</v>
        <stp/>
        <stp>##V3_BDPV12</stp>
        <stp>XS1309436910 Corp</stp>
        <stp>nxt_call_dt</stp>
        <stp>[sectors 01.xlsx]tkrBbg!R2C10</stp>
        <tr r="J2" s="5"/>
      </tp>
      <tp t="s">
        <v>22/02/2023</v>
        <stp/>
        <stp>##V3_BDPV12</stp>
        <stp>XS1721244371 Corp</stp>
        <stp>nxt_call_dt</stp>
        <stp>[sectors 01.xlsx]tkrBbg!R2C10</stp>
        <tr r="J2" s="5"/>
      </tp>
      <tp t="s">
        <v>17/02/2026</v>
        <stp/>
        <stp>##V3_BDPV12</stp>
        <stp>XS2110077299 Corp</stp>
        <stp>nxt_call_dt</stp>
        <stp>[sectors 01.xlsx]tkrBbg!R2C10</stp>
        <tr r="J2" s="5"/>
      </tp>
      <tp>
        <v>2.75</v>
        <stp/>
        <stp>##V3_BDPV12</stp>
        <stp>XS1219498141 Corp</stp>
        <stp>coupon</stp>
        <stp>[sectors 01.xlsx]tkrBbg!R2C9</stp>
        <tr r="I2" s="5"/>
      </tp>
      <tp>
        <v>2.125</v>
        <stp/>
        <stp>##V3_BDPV12</stp>
        <stp>FR0013330529 Corp</stp>
        <stp>coupon</stp>
        <stp>[sectors 01.xlsx]tkrBbg!R2C9</stp>
        <tr r="I2" s="5"/>
      </tp>
      <tp t="s">
        <v>Ba1u</v>
        <stp/>
        <stp>##V3_BDPV12</stp>
        <stp>EK588292 Corp</stp>
        <stp>rtg_moody</stp>
        <stp>[sectors 01.xlsx]curves!R32C17</stp>
        <tr r="Q32" s="20"/>
      </tp>
      <tp>
        <v>4.75</v>
        <stp/>
        <stp>##V3_BDPV12</stp>
        <stp>FR0012278539 Corp</stp>
        <stp>coupon</stp>
        <stp>[sectors 01.xlsx]tkrBbg!R2C9</stp>
        <tr r="I2" s="5"/>
      </tp>
      <tp>
        <v>5.25</v>
        <stp/>
        <stp>##V3_BDPV12</stp>
        <stp>XS1634523754 Corp</stp>
        <stp>coupon</stp>
        <stp>[sectors 01.xlsx]tkrBbg!R2C9</stp>
        <tr r="I2" s="5"/>
      </tp>
      <tp>
        <v>4.625</v>
        <stp/>
        <stp>##V3_BDPV12</stp>
        <stp>XS1048428442 Corp</stp>
        <stp>coupon</stp>
        <stp>[sectors 01.xlsx]tkrBbg!R2C9</stp>
        <tr r="I2" s="5"/>
      </tp>
      <tp>
        <v>3.25</v>
        <stp/>
        <stp>##V3_BDPV12</stp>
        <stp>FR0013398229 Corp</stp>
        <stp>coupon</stp>
        <stp>[sectors 01.xlsx]tkrBbg!R2C9</stp>
        <tr r="I2" s="5"/>
      </tp>
      <tp t="s">
        <v>Baa2</v>
        <stp/>
        <stp>##V3_BDPV12</stp>
        <stp>AN880322 Corp</stp>
        <stp>rtg_moody</stp>
        <stp>[sectors 01.xlsx]curves!R51C17</stp>
        <tr r="Q51" s="20"/>
      </tp>
      <tp>
        <v>3.375</v>
        <stp/>
        <stp>##V3_BDPV12</stp>
        <stp>XS1799938995 Corp</stp>
        <stp>coupon</stp>
        <stp>[sectors 01.xlsx]tkrBbg!R2C9</stp>
        <tr r="I2" s="5"/>
      </tp>
      <tp>
        <v>6.25</v>
        <stp/>
        <stp>##V3_BDPV12</stp>
        <stp>XS1294343337 Corp</stp>
        <stp>coupon</stp>
        <stp>[sectors 01.xlsx]tkrBbg!R2C9</stp>
        <tr r="I2" s="5"/>
      </tp>
      <tp>
        <v>5.375</v>
        <stp/>
        <stp>##V3_BDPV12</stp>
        <stp>FR0011401751 Corp</stp>
        <stp>coupon</stp>
        <stp>[sectors 01.xlsx]tkrBbg!R2C9</stp>
        <tr r="I2" s="5"/>
      </tp>
      <tp>
        <v>2.625</v>
        <stp/>
        <stp>##V3_BDPV12</stp>
        <stp>FR0013457157 Corp</stp>
        <stp>coupon</stp>
        <stp>[sectors 01.xlsx]tkrBbg!R2C9</stp>
        <tr r="I2" s="5"/>
      </tp>
      <tp>
        <v>2.625</v>
        <stp/>
        <stp>##V3_BDPV12</stp>
        <stp>XS1195202822 Corp</stp>
        <stp>coupon</stp>
        <stp>[sectors 01.xlsx]tkrBbg!R2C9</stp>
        <tr r="I2" s="5"/>
      </tp>
      <tp>
        <v>1.8740000000000001</v>
        <stp/>
        <stp>##V3_BDPV12</stp>
        <stp>XS2119468572 Corp</stp>
        <stp>coupon</stp>
        <stp>[sectors 01.xlsx]tkrBbg!R2C9</stp>
        <tr r="I2" s="5"/>
      </tp>
      <tp>
        <v>1.5</v>
        <stp/>
        <stp>##V3_BDPV12</stp>
        <stp>FR0013478252 Corp</stp>
        <stp>coupon</stp>
        <stp>[sectors 01.xlsx]tkrBbg!R2C9</stp>
        <tr r="I2" s="5"/>
      </tp>
      <tp>
        <v>4</v>
        <stp/>
        <stp>##V3_BDPV12</stp>
        <stp>XS1117300837 Corp</stp>
        <stp>coupon</stp>
        <stp>[sectors 01.xlsx]tkrBbg!R2C9</stp>
        <tr r="I2" s="5"/>
      </tp>
      <tp>
        <v>2.625</v>
        <stp/>
        <stp>##V3_BDPV12</stp>
        <stp>XS1797663967 Corp</stp>
        <stp>coupon</stp>
        <stp>[sectors 01.xlsx]tkrBbg!R2C9</stp>
        <tr r="I2" s="5"/>
      </tp>
      <tp>
        <v>0.95</v>
        <stp/>
        <stp>##V3_BDPV12</stp>
        <stp>XS2010039035 Corp</stp>
        <stp>coupon</stp>
        <stp>[sectors 01.xlsx]tkrBbg!R2C9</stp>
        <tr r="I2" s="5"/>
      </tp>
      <tp>
        <v>3.875</v>
        <stp/>
        <stp>##V3_BDPV12</stp>
        <stp>FR0011942283 Corp</stp>
        <stp>coupon</stp>
        <stp>[sectors 01.xlsx]tkrBbg!R2C9</stp>
        <tr r="I2" s="5"/>
      </tp>
      <tp t="s">
        <v>#N/A N/A</v>
        <stp/>
        <stp>##V3_BDPV12</stp>
        <stp>EK642935 Corp</stp>
        <stp>rtg_moody</stp>
        <stp>[sectors 01.xlsx]all names!R13C17</stp>
        <tr r="Q13" s="16"/>
      </tp>
      <tp t="s">
        <v>#N/A N/A</v>
        <stp/>
        <stp>##V3_BDPV12</stp>
        <stp>EK642935 Corp</stp>
        <stp>rtg_moody</stp>
        <stp>[sectors 01.xlsx]all names!R13C16</stp>
        <tr r="P13" s="16"/>
      </tp>
      <tp t="s">
        <v>Baa3</v>
        <stp/>
        <stp>##V3_BDPV12</stp>
        <stp>AM717420 Corp</stp>
        <stp>rtg_moody</stp>
        <stp>[sectors 01.xlsx]all names!R59C17</stp>
        <tr r="Q59" s="16"/>
      </tp>
      <tp t="s">
        <v>Baa3</v>
        <stp/>
        <stp>##V3_BDPV12</stp>
        <stp>AX076550 Corp</stp>
        <stp>rtg_moody</stp>
        <stp>[sectors 01.xlsx]all names!R38C17</stp>
        <tr r="Q38" s="16"/>
      </tp>
      <tp t="s">
        <v>Baa3</v>
        <stp/>
        <stp>##V3_BDPV12</stp>
        <stp>ZQ512606 Corp</stp>
        <stp>rtg_moody</stp>
        <stp>[sectors 01.xlsx]all names!R16C17</stp>
        <tr r="Q16" s="16"/>
      </tp>
      <tp t="s">
        <v>Baa3</v>
        <stp/>
        <stp>##V3_BDPV12</stp>
        <stp>AP691131 Corp</stp>
        <stp>rtg_moody</stp>
        <stp>[sectors 01.xlsx]all names!R19C16</stp>
        <tr r="P19" s="16"/>
      </tp>
      <tp t="s">
        <v>Baa3</v>
        <stp/>
        <stp>##V3_BDPV12</stp>
        <stp>AP691131 Corp</stp>
        <stp>rtg_moody</stp>
        <stp>[sectors 01.xlsx]all names!R19C17</stp>
        <tr r="Q19" s="16"/>
      </tp>
      <tp t="s">
        <v>A2</v>
        <stp/>
        <stp>##V3_BDPV12</stp>
        <stp>ZQ100348 Corp</stp>
        <stp>rtg_moody</stp>
        <stp>[sectors 01.xlsx]all names!R24C17</stp>
        <tr r="Q24" s="16"/>
      </tp>
      <tp t="s">
        <v>Baa3</v>
        <stp/>
        <stp>##V3_BDPV12</stp>
        <stp>EJ723329 Corp</stp>
        <stp>rtg_moody</stp>
        <stp>[sectors 01.xlsx]all names!R50C16</stp>
        <tr r="P50" s="16"/>
      </tp>
      <tp t="s">
        <v>#N/A N/A</v>
        <stp/>
        <stp>##V3_BDPV12</stp>
        <stp>ZR457518 Corp</stp>
        <stp>rtg_moody</stp>
        <stp>[sectors 01.xlsx]all names!R33C16</stp>
        <tr r="P33" s="16"/>
      </tp>
      <tp t="s">
        <v>Baa2</v>
        <stp/>
        <stp>##V3_BDPV12</stp>
        <stp>EK785024 Corp</stp>
        <stp>rtg_moody</stp>
        <stp>[sectors 01.xlsx]all names!R70C17</stp>
        <tr r="Q70" s="16"/>
      </tp>
      <tp>
        <v>513.00815889667012</v>
        <stp/>
        <stp>##V3_BDPV12</stp>
        <stp>AL211915 Corp</stp>
        <stp>yas_ispread</stp>
        <stp>[sectors 01.xlsx]sectors (table)!R5C12</stp>
        <tr r="L5" s="24"/>
      </tp>
      <tp>
        <v>3.375</v>
        <stp/>
        <stp>##V3_BDPV12</stp>
        <stp>XS1152343668 Corp</stp>
        <stp>coupon</stp>
        <stp>[sectors 01.xlsx]main!R7C6</stp>
        <tr r="F7" s="1"/>
      </tp>
      <tp t="s">
        <v>18/11/2022</v>
        <stp/>
        <stp>##V3_BDPV12</stp>
        <stp>XS1139494493 Corp</stp>
        <stp>nxt_call_dt</stp>
        <stp>[sectors 01.xlsx]tkrBbg!R2C10</stp>
        <tr r="J2" s="5"/>
      </tp>
      <tp t="s">
        <v>05/08/2024</v>
        <stp/>
        <stp>##V3_BDPV12</stp>
        <stp>XS2035564975 Corp</stp>
        <stp>nxt_call_dt</stp>
        <stp>[sectors 01.xlsx]tkrBbg!R2C10</stp>
        <tr r="J2" s="5"/>
      </tp>
      <tp t="s">
        <v>ULFP 2 7/8 PERP</v>
        <stp/>
        <stp>##V3_BDPV12</stp>
        <stp>AS146490 Corp</stp>
        <stp>security_name</stp>
        <stp>[sectors 01.xlsx]curves!R48C8</stp>
        <tr r="H48" s="20"/>
      </tp>
      <tp t="s">
        <v>MRKGR 2 5/8 12/12/74</v>
        <stp/>
        <stp>##V3_BDPV12</stp>
        <stp>EK634166 Corp</stp>
        <stp>security_name</stp>
        <stp>[sectors 01.xlsx]curves!R30C7</stp>
        <tr r="G30" s="20"/>
      </tp>
      <tp t="s">
        <v>06/09/2023</v>
        <stp/>
        <stp>##V3_BDPV12</stp>
        <stp>XS0969341147 Corp</stp>
        <stp>nxt_call_dt</stp>
        <stp>[sectors 01.xlsx]tkrBbg!R2C10</stp>
        <tr r="J2" s="5"/>
      </tp>
      <tp t="s">
        <v>09/09/2027</v>
        <stp/>
        <stp>##V3_BDPV12</stp>
        <stp>XS2010036874 Corp</stp>
        <stp>nxt_call_dt</stp>
        <stp>[sectors 01.xlsx]tkrBbg!R2C10</stp>
        <tr r="J2" s="5"/>
      </tp>
      <tp t="s">
        <v>#N/A N/A</v>
        <stp/>
        <stp>##V3_BDPV12</stp>
        <stp>ZR796682 Corp</stp>
        <stp>rtg_moody</stp>
        <stp>[sectors 01.xlsx]curves!R28C17</stp>
        <tr r="Q28" s="20"/>
      </tp>
      <tp t="s">
        <v>#N/A N/A</v>
        <stp/>
        <stp>##V3_BDPV12</stp>
        <stp>ZR796862 Corp</stp>
        <stp>rtg_moody</stp>
        <stp>[sectors 01.xlsx]curves!R28C18</stp>
        <tr r="R28" s="20"/>
      </tp>
      <tp t="s">
        <v>GYCGR 3 3/4 PERP</v>
        <stp/>
        <stp>##V3_BDPV12</stp>
        <stp>EK753416 Corp</stp>
        <stp>security_name</stp>
        <stp>[sectors 01.xlsx]curves!R26C7</stp>
        <tr r="G26" s="20"/>
      </tp>
      <tp t="s">
        <v>#N/A Invalid Security</v>
        <stp/>
        <stp>##V3_BDPV12</stp>
        <stp>IE00B3F81R35 Corp</stp>
        <stp>amt_outstanding</stp>
        <stp>[sectors 01.xlsx]tkrBbg!R2C12</stp>
        <tr r="L2" s="5"/>
      </tp>
      <tp t="s">
        <v>22/10/2022</v>
        <stp/>
        <stp>##V3_BDPV12</stp>
        <stp>XS1309437215 Corp</stp>
        <stp>nxt_call_dt</stp>
        <stp>[sectors 01.xlsx]tkrBbg!R2C10</stp>
        <tr r="J2" s="5"/>
      </tp>
      <tp t="s">
        <v>ENBW 3 3/8 04/05/77</v>
        <stp/>
        <stp>##V3_BDPV12</stp>
        <stp>QZ716550 Corp</stp>
        <stp>security_name</stp>
        <stp>[sectors 01.xlsx]curves!R22C7</stp>
        <tr r="G22" s="20"/>
      </tp>
      <tp t="s">
        <v>Baa3</v>
        <stp/>
        <stp>##V3_BDPV12</stp>
        <stp>ZP482524 Corp</stp>
        <stp>rtg_moody</stp>
        <stp>[sectors 01.xlsx]all names!R9C17</stp>
        <tr r="Q9" s="16"/>
      </tp>
      <tp t="s">
        <v>A2</v>
        <stp/>
        <stp>##V3_BDPV12</stp>
        <stp>QZ730458 Corp</stp>
        <stp>rtg_moody</stp>
        <stp>[sectors 01.xlsx]curves!R46C18</stp>
        <tr r="R46" s="20"/>
      </tp>
      <tp t="s">
        <v>PERP/CALL</v>
        <stp/>
        <stp>##V3_BDPV12</stp>
        <stp>DE000A1ZN206 Corp</stp>
        <stp>mty_typ</stp>
        <stp>[sectors 01.xlsx]tkrBbg!R2C11</stp>
        <tr r="K2" s="5"/>
      </tp>
      <tp t="s">
        <v>12/08/2027</v>
        <stp/>
        <stp>##V3_BDPV12</stp>
        <stp>XS2077670342 Corp</stp>
        <stp>nxt_call_dt</stp>
        <stp>[sectors 01.xlsx]tkrBbg!R2C10</stp>
        <tr r="J2" s="5"/>
      </tp>
      <tp t="s">
        <v>12/02/2025</v>
        <stp/>
        <stp>##V3_BDPV12</stp>
        <stp>XS2077670003 Corp</stp>
        <stp>nxt_call_dt</stp>
        <stp>[sectors 01.xlsx]tkrBbg!R2C10</stp>
        <tr r="J2" s="5"/>
      </tp>
      <tp t="s">
        <v>05/07/2024</v>
        <stp/>
        <stp>##V3_BDPV12</stp>
        <stp>XS1713466495 Corp</stp>
        <stp>nxt_call_dt</stp>
        <stp>[sectors 01.xlsx]tkrBbg!R2C10</stp>
        <tr r="J2" s="5"/>
      </tp>
      <tp t="s">
        <v>ERFFP 2 7/8 PERP</v>
        <stp/>
        <stp>##V3_BDPV12</stp>
        <stp>ZR457518 Corp</stp>
        <stp>security_name</stp>
        <stp>[sectors 01.xlsx]curves!R25C7</stp>
        <tr r="G25" s="20"/>
      </tp>
      <tp t="s">
        <v>08/11/2024</v>
        <stp/>
        <stp>##V3_BDPV12</stp>
        <stp>XS2069101868 Corp</stp>
        <stp>nxt_call_dt</stp>
        <stp>[sectors 01.xlsx]tkrBbg!R2C10</stp>
        <tr r="J2" s="5"/>
      </tp>
      <tp t="s">
        <v>05/05/2023</v>
        <stp/>
        <stp>##V3_BDPV12</stp>
        <stp>XS1501167164 Corp</stp>
        <stp>nxt_call_dt</stp>
        <stp>[sectors 01.xlsx]tkrBbg!R2C10</stp>
        <tr r="J2" s="5"/>
      </tp>
      <tp t="s">
        <v>ORSTED 6 1/4 06/26/13</v>
        <stp/>
        <stp>##V3_BDPV12</stp>
        <stp>EJ723329 Corp</stp>
        <stp>security_name</stp>
        <stp>[sectors 01.xlsx]curves!R35C7</stp>
        <tr r="G35" s="20"/>
      </tp>
      <tp t="s">
        <v>05/05/2027</v>
        <stp/>
        <stp>##V3_BDPV12</stp>
        <stp>XS2035564629 Corp</stp>
        <stp>nxt_call_dt</stp>
        <stp>[sectors 01.xlsx]tkrBbg!R2C10</stp>
        <tr r="J2" s="5"/>
      </tp>
      <tp t="s">
        <v>CPIPGR 4 7/8 PERP</v>
        <stp/>
        <stp>##V3_BDPV12</stp>
        <stp>ZS108668 Corp</stp>
        <stp>security_name</stp>
        <stp>[sectors 01.xlsx]curves!R17C8</stp>
        <tr r="H17" s="20"/>
      </tp>
      <tp t="s">
        <v>02/01/2022</v>
        <stp/>
        <stp>##V3_BDPV12</stp>
        <stp>XS1405777746 Corp</stp>
        <stp>nxt_call_dt</stp>
        <stp>[sectors 01.xlsx]tkrBbg!R2C10</stp>
        <tr r="J2" s="5"/>
      </tp>
      <tp>
        <v>6.875</v>
        <stp/>
        <stp>##V3_BDPV12</stp>
        <stp>XS1642686676 Corp</stp>
        <stp>coupon</stp>
        <stp>[sectors 01.xlsx]tkrBbg!R2C9</stp>
        <tr r="I2" s="5"/>
      </tp>
      <tp>
        <v>3.375</v>
        <stp/>
        <stp>##V3_BDPV12</stp>
        <stp>XS1713463559 Corp</stp>
        <stp>coupon</stp>
        <stp>[sectors 01.xlsx]tkrBbg!R2C9</stp>
        <tr r="I2" s="5"/>
      </tp>
      <tp>
        <v>3.75</v>
        <stp/>
        <stp>##V3_BDPV12</stp>
        <stp>XS1508392625 Corp</stp>
        <stp>coupon</stp>
        <stp>[sectors 01.xlsx]tkrBbg!R2C9</stp>
        <tr r="I2" s="5"/>
      </tp>
      <tp>
        <v>3.992</v>
        <stp/>
        <stp>##V3_BDPV12</stp>
        <stp>FR0011606169 Corp</stp>
        <stp>coupon</stp>
        <stp>[sectors 01.xlsx]tkrBbg!R2C9</stp>
        <tr r="I2" s="5"/>
      </tp>
      <tp>
        <v>3.875</v>
        <stp/>
        <stp>##V3_BDPV12</stp>
        <stp>XS1795406658 Corp</stp>
        <stp>coupon</stp>
        <stp>[sectors 01.xlsx]tkrBbg!R2C9</stp>
        <tr r="I2" s="5"/>
      </tp>
      <tp>
        <v>2.75</v>
        <stp/>
        <stp>##V3_BDPV12</stp>
        <stp>BE0002597756 Corp</stp>
        <stp>coupon</stp>
        <stp>[sectors 01.xlsx]tkrBbg!R2C9</stp>
        <tr r="I2" s="5"/>
      </tp>
      <tp>
        <v>222230000</v>
        <stp/>
        <stp>##V3_BDPV12</stp>
        <stp>DE000A1ZN206 Corp</stp>
        <stp>amt_outstanding</stp>
        <stp>[sectors 01.xlsx]tkrBbg!R2C12</stp>
        <tr r="L2" s="5"/>
      </tp>
      <tp>
        <v>3.625</v>
        <stp/>
        <stp>##V3_BDPV12</stp>
        <stp>XS1044811591 Corp</stp>
        <stp>coupon</stp>
        <stp>[sectors 01.xlsx]tkrBbg!R2C9</stp>
        <tr r="I2" s="5"/>
        <tr r="I2" s="5"/>
      </tp>
      <tp>
        <v>2.25</v>
        <stp/>
        <stp>##V3_BDPV12</stp>
        <stp>XS1195201931 Corp</stp>
        <stp>coupon</stp>
        <stp>[sectors 01.xlsx]tkrBbg!R2C9</stp>
        <tr r="I2" s="5"/>
      </tp>
      <tp>
        <v>3.25</v>
        <stp/>
        <stp>##V3_BDPV12</stp>
        <stp>XS1141810991 Corp</stp>
        <stp>coupon</stp>
        <stp>[sectors 01.xlsx]tkrBbg!R2C9</stp>
        <tr r="I2" s="5"/>
      </tp>
      <tp>
        <v>1.75</v>
        <stp/>
        <stp>##V3_BDPV12</stp>
        <stp>FR0013292828 Corp</stp>
        <stp>coupon</stp>
        <stp>[sectors 01.xlsx]tkrBbg!R2C9</stp>
        <tr r="I2" s="5"/>
        <tr r="I2" s="5"/>
      </tp>
      <tp t="s">
        <v>#N/A Invalid Security</v>
        <stp/>
        <stp>##V3_BDPV12</stp>
        <stp>IE00B3F81R35 Corp</stp>
        <stp>mty_typ</stp>
        <stp>[sectors 01.xlsx]tkrBbg!R2C11</stp>
        <tr r="K2" s="5"/>
      </tp>
      <tp>
        <v>2.875</v>
        <stp/>
        <stp>##V3_BDPV12</stp>
        <stp>XS2011260705 Corp</stp>
        <stp>coupon</stp>
        <stp>[sectors 01.xlsx]tkrBbg!R2C9</stp>
        <tr r="I2" s="5"/>
      </tp>
      <tp>
        <v>1.125</v>
        <stp/>
        <stp>##V3_BDPV12</stp>
        <stp>XS2035564975 Corp</stp>
        <stp>coupon</stp>
        <stp>[sectors 01.xlsx]tkrBbg!R2C9</stp>
        <tr r="I2" s="5"/>
      </tp>
      <tp>
        <v>4.75</v>
        <stp/>
        <stp>##V3_BDPV12</stp>
        <stp>XS1309436753 Corp</stp>
        <stp>coupon</stp>
        <stp>[sectors 01.xlsx]tkrBbg!R2C9</stp>
        <tr r="I2" s="5"/>
      </tp>
      <tp>
        <v>3</v>
        <stp/>
        <stp>##V3_BDPV12</stp>
        <stp>XS1205618470 Corp</stp>
        <stp>coupon</stp>
        <stp>[sectors 01.xlsx]tkrBbg!R2C9</stp>
        <tr r="I2" s="5"/>
      </tp>
      <tp>
        <v>2.875</v>
        <stp/>
        <stp>##V3_BDPV12</stp>
        <stp>FR0013330537 Corp</stp>
        <stp>coupon</stp>
        <stp>[sectors 01.xlsx]tkrBbg!R2C9</stp>
        <tr r="I2" s="5"/>
      </tp>
      <tp>
        <v>2.875</v>
        <stp/>
        <stp>##V3_BDPV12</stp>
        <stp>XS2114413565 Corp</stp>
        <stp>coupon</stp>
        <stp>[sectors 01.xlsx]tkrBbg!R2C9</stp>
        <tr r="I2" s="5"/>
      </tp>
      <tp>
        <v>4.875</v>
        <stp/>
        <stp>##V3_BDPV12</stp>
        <stp>XS1224953882 Corp</stp>
        <stp>coupon</stp>
        <stp>[sectors 01.xlsx]tkrBbg!R2C9</stp>
        <tr r="I2" s="5"/>
      </tp>
      <tp>
        <v>3.125</v>
        <stp/>
        <stp>##V3_BDPV12</stp>
        <stp>XS2077670342 Corp</stp>
        <stp>coupon</stp>
        <stp>[sectors 01.xlsx]tkrBbg!R2C9</stp>
        <tr r="I2" s="5"/>
      </tp>
      <tp>
        <v>3.25</v>
        <stp/>
        <stp>##V3_BDPV12</stp>
        <stp>XS1716945586 Corp</stp>
        <stp>coupon</stp>
        <stp>[sectors 01.xlsx]tkrBbg!R2C9</stp>
        <tr r="I2" s="5"/>
      </tp>
      <tp>
        <v>2.375</v>
        <stp/>
        <stp>##V3_BDPV12</stp>
        <stp>DE000A14J611 Corp</stp>
        <stp>coupon</stp>
        <stp>[sectors 01.xlsx]tkrBbg!R2C9</stp>
        <tr r="I2" s="5"/>
      </tp>
      <tp t="s">
        <v>Baa3</v>
        <stp/>
        <stp>##V3_BDPV12</stp>
        <stp>EJ723329 Corp</stp>
        <stp>rtg_moody</stp>
        <stp>[sectors 01.xlsx]curves!R35C17</stp>
        <tr r="Q35" s="20"/>
      </tp>
      <tp>
        <v>1.625</v>
        <stp/>
        <stp>##V3_BDPV12</stp>
        <stp>FR0013431244 Corp</stp>
        <stp>coupon</stp>
        <stp>[sectors 01.xlsx]tkrBbg!R2C9</stp>
        <tr r="I2" s="5"/>
      </tp>
      <tp t="s">
        <v>Ba1</v>
        <stp/>
        <stp>##V3_BDPV12</stp>
        <stp>ZR668027 Corp</stp>
        <stp>rtg_moody</stp>
        <stp>[sectors 01.xlsx]all names!R66C17</stp>
        <tr r="Q66" s="16"/>
      </tp>
      <tp t="s">
        <v>Ba1</v>
        <stp/>
        <stp>##V3_BDPV12</stp>
        <stp>ZR668027 Corp</stp>
        <stp>rtg_moody</stp>
        <stp>[sectors 01.xlsx]all names!R66C16</stp>
        <tr r="P66" s="16"/>
      </tp>
      <tp t="s">
        <v>Ba1</v>
        <stp/>
        <stp>##V3_BDPV12</stp>
        <stp>AS322477 Corp</stp>
        <stp>rtg_moody</stp>
        <stp>[sectors 01.xlsx]all names!R23C16</stp>
        <tr r="P23" s="16"/>
      </tp>
      <tp t="s">
        <v>Ba1</v>
        <stp/>
        <stp>##V3_BDPV12</stp>
        <stp>AS640422 Corp</stp>
        <stp>rtg_moody</stp>
        <stp>[sectors 01.xlsx]all names!R31C16</stp>
        <tr r="P31" s="16"/>
      </tp>
      <tp t="s">
        <v>Baa2</v>
        <stp/>
        <stp>##V3_BDPV12</stp>
        <stp>QJ787834 Corp</stp>
        <stp>rtg_moody</stp>
        <stp>[sectors 01.xlsx]all names!R70C16</stp>
        <tr r="P70" s="16"/>
      </tp>
      <tp t="s">
        <v>04/03/2169</v>
        <stp/>
        <stp>##V3_BDPV12</stp>
        <stp>BE6309987400 Corp</stp>
        <stp>calc_maturity</stp>
        <stp>[sectors 01.xlsx]main!R4C10</stp>
        <tr r="J4" s="1"/>
      </tp>
      <tp t="s">
        <v>EDPPL 4.496 04/30/79</v>
        <stp/>
        <stp>##V3_BDPV12</stp>
        <stp>PTEDPKOM0034 Corp</stp>
        <stp>security name</stp>
        <stp>[sectors 01.xlsx]tkrBbg!R2C7</stp>
        <tr r="G2" s="5"/>
      </tp>
      <tp t="s">
        <v>12/08/2027</v>
        <stp/>
        <stp>##V3_BDPV12</stp>
        <stp>XS2077670342 Corp</stp>
        <stp>nxt_call_dt</stp>
        <stp>[sectors 01.xlsx]curves eur!R14C9</stp>
        <tr r="I14" s="21"/>
      </tp>
      <tp t="s">
        <v>26/02/2021</v>
        <stp/>
        <stp>##V3_BDPV12</stp>
        <stp>XS1195201931 Corp</stp>
        <stp>nxt_call_dt</stp>
        <stp>[sectors 01.xlsx]tkrBbg!R2C10</stp>
        <tr r="J2" s="5"/>
      </tp>
      <tp t="s">
        <v>KPN 2 PERP</v>
        <stp/>
        <stp>##V3_BDPV12</stp>
        <stp>ZQ376350 Corp</stp>
        <stp>security_name</stp>
        <stp>[sectors 01.xlsx]curves!R29C8</stp>
        <tr r="H29" s="20"/>
      </tp>
      <tp t="s">
        <v>SBBBSS 2.624 PERP</v>
        <stp/>
        <stp>##V3_BDPV12</stp>
        <stp>ZP659512 Corp</stp>
        <stp>security_name</stp>
        <stp>[sectors 01.xlsx]curves!R38C8</stp>
        <tr r="H38" s="20"/>
      </tp>
      <tp t="s">
        <v>ENGIFP 1 5/8 PERP</v>
        <stp/>
        <stp>##V3_BDPV12</stp>
        <stp>AZ371883 Corp</stp>
        <stp>security_name</stp>
        <stp>[sectors 01.xlsx]curves!R24C8</stp>
        <tr r="H24" s="20"/>
      </tp>
      <tp t="s">
        <v>Baa3</v>
        <stp/>
        <stp>##V3_BDPV12</stp>
        <stp>ZP870673 Corp</stp>
        <stp>rtg_moody</stp>
        <stp>[sectors 01.xlsx]curves!R45C18</stp>
        <tr r="R45" s="20"/>
      </tp>
      <tp t="s">
        <v>03/07/2024</v>
        <stp/>
        <stp>##V3_BDPV12</stp>
        <stp>XS1888180640 Corp</stp>
        <stp>nxt_call_dt</stp>
        <stp>[sectors 01.xlsx]tkrBbg!R2C10</stp>
        <tr r="J2" s="5"/>
      </tp>
      <tp t="s">
        <v>ENBW 1 5/8 08/05/79</v>
        <stp/>
        <stp>##V3_BDPV12</stp>
        <stp>AZ851450 Corp</stp>
        <stp>security_name</stp>
        <stp>[sectors 01.xlsx]curves!R22C8</stp>
        <tr r="H22" s="20"/>
      </tp>
      <tp t="s">
        <v>21/04/2025</v>
        <stp/>
        <stp>##V3_BDPV12</stp>
        <stp>XS1219499032 Corp</stp>
        <stp>nxt_call_dt</stp>
        <stp>[sectors 01.xlsx]tkrBbg!R2C10</stp>
        <tr r="J2" s="5"/>
      </tp>
      <tp t="s">
        <v>VOD 4.2 10/03/78</v>
        <stp/>
        <stp>##V3_BDPV12</stp>
        <stp>AU692498 Corp</stp>
        <stp>security_name</stp>
        <stp>[sectors 01.xlsx]curves!R50C8</stp>
        <tr r="H50" s="20"/>
      </tp>
      <tp t="s">
        <v>18/07/2029</v>
        <stp/>
        <stp>##V3_BDPV12</stp>
        <stp>XS2010039548 Corp</stp>
        <stp>nxt_call_dt</stp>
        <stp>[sectors 01.xlsx]tkrBbg!R2C10</stp>
        <tr r="J2" s="5"/>
      </tp>
      <tp t="s">
        <v>19/03/2027</v>
        <stp/>
        <stp>##V3_BDPV12</stp>
        <stp>XS1205618470 Corp</stp>
        <stp>nxt_call_dt</stp>
        <stp>[sectors 01.xlsx]tkrBbg!R2C10</stp>
        <tr r="J2" s="5"/>
      </tp>
      <tp t="s">
        <v>03/07/2025</v>
        <stp/>
        <stp>##V3_BDPV12</stp>
        <stp>XS1888180996 Corp</stp>
        <stp>nxt_call_dt</stp>
        <stp>[sectors 01.xlsx]tkrBbg!R2C10</stp>
        <tr r="J2" s="5"/>
      </tp>
      <tp t="s">
        <v>25/03/2025</v>
        <stp/>
        <stp>##V3_BDPV12</stp>
        <stp>XS1207058733 Corp</stp>
        <stp>nxt_call_dt</stp>
        <stp>[sectors 01.xlsx]tkrBbg!R2C10</stp>
        <tr r="J2" s="5"/>
      </tp>
      <tp t="s">
        <v>22/01/2025</v>
        <stp/>
        <stp>##V3_BDPV12</stp>
        <stp>XS2010039035 Corp</stp>
        <stp>nxt_call_dt</stp>
        <stp>[sectors 01.xlsx]tkrBbg!R2C10</stp>
        <tr r="J2" s="5"/>
      </tp>
      <tp t="s">
        <v>10/04/2025</v>
        <stp/>
        <stp>##V3_BDPV12</stp>
        <stp>XS1216019585 Corp</stp>
        <stp>nxt_call_dt</stp>
        <stp>[sectors 01.xlsx]tkrBbg!R2C10</stp>
        <tr r="J2" s="5"/>
      </tp>
      <tp t="s">
        <v>DBHNGR 0.95 PERP</v>
        <stp/>
        <stp>##V3_BDPV12</stp>
        <stp>ZQ099270 Corp</stp>
        <stp>security_name</stp>
        <stp>[sectors 01.xlsx]curves!R18C7</stp>
        <tr r="G18" s="20"/>
      </tp>
      <tp>
        <v>2.375</v>
        <stp/>
        <stp>##V3_BDPV12</stp>
        <stp>XS1196713298 Corp</stp>
        <stp>coupon</stp>
        <stp>[sectors 01.xlsx]tkrBbg!R2C9</stp>
        <tr r="I2" s="5"/>
      </tp>
      <tp>
        <v>2.5019999999999998</v>
        <stp/>
        <stp>##V3_BDPV12</stp>
        <stp>XS2109819859 Corp</stp>
        <stp>coupon</stp>
        <stp>[sectors 01.xlsx]tkrBbg!R2C9</stp>
        <tr r="I2" s="5"/>
      </tp>
      <tp>
        <v>3.375</v>
        <stp/>
        <stp>##V3_BDPV12</stp>
        <stp>XS1224710399 Corp</stp>
        <stp>coupon</stp>
        <stp>[sectors 01.xlsx]tkrBbg!R2C9</stp>
        <tr r="I2" s="5"/>
      </tp>
      <tp>
        <v>5</v>
        <stp/>
        <stp>##V3_BDPV12</stp>
        <stp>XS1014997073 Corp</stp>
        <stp>coupon</stp>
        <stp>[sectors 01.xlsx]tkrBbg!R2C9</stp>
        <tr r="I2" s="5"/>
      </tp>
      <tp>
        <v>4.25</v>
        <stp/>
        <stp>##V3_BDPV12</stp>
        <stp>BE6309987400 Corp</stp>
        <stp>coupon</stp>
        <stp>[sectors 01.xlsx]tkrBbg!R2C9</stp>
        <tr r="I2" s="5"/>
      </tp>
      <tp>
        <v>2.9950000000000001</v>
        <stp/>
        <stp>##V3_BDPV12</stp>
        <stp>XS1591694481 Corp</stp>
        <stp>coupon</stp>
        <stp>[sectors 01.xlsx]tkrBbg!R2C9</stp>
        <tr r="I2" s="5"/>
      </tp>
      <tp t="s">
        <v>Ba1</v>
        <stp/>
        <stp>##V3_BDPV12</stp>
        <stp>AS640440 Corp</stp>
        <stp>rtg_moody</stp>
        <stp>[sectors 01.xlsx]curves!R23C18</stp>
        <tr r="R23" s="20"/>
      </tp>
      <tp t="s">
        <v>Baa2</v>
        <stp/>
        <stp>##V3_BDPV12</stp>
        <stp>AZ371883 Corp</stp>
        <stp>rtg_moody</stp>
        <stp>[sectors 01.xlsx]curves!R24C18</stp>
        <tr r="R24" s="20"/>
      </tp>
      <tp t="s">
        <v>Ba1</v>
        <stp/>
        <stp>##V3_BDPV12</stp>
        <stp>AL211915 Corp</stp>
        <stp>rtg_moody</stp>
        <stp>[sectors 01.xlsx]curves!R39C18</stp>
        <tr r="R39" s="20"/>
      </tp>
      <tp>
        <v>1.375</v>
        <stp/>
        <stp>##V3_BDPV12</stp>
        <stp>XS2082429890 Corp</stp>
        <stp>coupon</stp>
        <stp>[sectors 01.xlsx]tkrBbg!R2C9</stp>
        <tr r="I2" s="5"/>
      </tp>
      <tp>
        <v>3.875</v>
        <stp/>
        <stp>##V3_BDPV12</stp>
        <stp>XS1788973573 Corp</stp>
        <stp>coupon</stp>
        <stp>[sectors 01.xlsx]tkrBbg!R2C9</stp>
        <tr r="I2" s="5"/>
      </tp>
      <tp t="s">
        <v>Ba1</v>
        <stp/>
        <stp>##V3_BDPV12</stp>
        <stp>AU654481 Corp</stp>
        <stp>rtg_moody</stp>
        <stp>[sectors 01.xlsx]curves!R50C17</stp>
        <tr r="Q50" s="20"/>
      </tp>
      <tp>
        <v>3</v>
        <stp/>
        <stp>##V3_BDPV12</stp>
        <stp>XS1590787799 Corp</stp>
        <stp>coupon</stp>
        <stp>[sectors 01.xlsx]tkrBbg!R2C9</stp>
        <tr r="I2" s="5"/>
      </tp>
      <tp>
        <v>2.5</v>
        <stp/>
        <stp>##V3_BDPV12</stp>
        <stp>FR0012648590 Corp</stp>
        <stp>coupon</stp>
        <stp>[sectors 01.xlsx]tkrBbg!R2C9</stp>
        <tr r="I2" s="5"/>
      </tp>
      <tp t="s">
        <v>Baa2</v>
        <stp/>
        <stp>##V3_BDPV12</stp>
        <stp>AS146490 Corp</stp>
        <stp>rtg_moody</stp>
        <stp>[sectors 01.xlsx]curves!R48C18</stp>
        <tr r="R48" s="20"/>
      </tp>
      <tp t="s">
        <v>Baa3</v>
        <stp/>
        <stp>##V3_BDPV12</stp>
        <stp>AS256491 Corp</stp>
        <stp>rtg_moody</stp>
        <stp>[sectors 01.xlsx]curves!R26C18</stp>
        <tr r="R26" s="20"/>
      </tp>
      <tp t="s">
        <v>Ba1</v>
        <stp/>
        <stp>##V3_BDPV12</stp>
        <stp>EK825033 Corp</stp>
        <stp>rtg_moody</stp>
        <stp>[sectors 01.xlsx]all names!R21C16</stp>
        <tr r="P21" s="16"/>
      </tp>
      <tp t="s">
        <v>#N/A N/A</v>
        <stp/>
        <stp>##V3_BDPV12</stp>
        <stp>ZP989429 Corp</stp>
        <stp>rtg_moody</stp>
        <stp>[sectors 01.xlsx]all names!R10C17</stp>
        <tr r="Q10" s="16"/>
      </tp>
      <tp t="s">
        <v>#N/A N/A</v>
        <stp/>
        <stp>##V3_BDPV12</stp>
        <stp>AN964724 Corp</stp>
        <stp>rtg_moody</stp>
        <stp>[sectors 01.xlsx]all names!R14C16</stp>
        <tr r="P14" s="16"/>
      </tp>
      <tp t="s">
        <v>Ba1</v>
        <stp/>
        <stp>##V3_BDPV12</stp>
        <stp>AV915324 Corp</stp>
        <stp>rtg_moody</stp>
        <stp>[sectors 01.xlsx]all names!R58C17</stp>
        <tr r="Q58" s="16"/>
      </tp>
      <tp t="s">
        <v>Baa3</v>
        <stp/>
        <stp>##V3_BDPV12</stp>
        <stp>AS256491 Corp</stp>
        <stp>rtg_moody</stp>
        <stp>[sectors 01.xlsx]all names!R36C17</stp>
        <tr r="Q36" s="16"/>
      </tp>
      <tp t="s">
        <v>Baa2</v>
        <stp/>
        <stp>##V3_BDPV12</stp>
        <stp>AZ371883 Corp</stp>
        <stp>rtg_moody</stp>
        <stp>[sectors 01.xlsx]all names!R32C17</stp>
        <tr r="Q32" s="16"/>
      </tp>
      <tp t="s">
        <v>#N/A N/A</v>
        <stp/>
        <stp>##V3_BDPV12</stp>
        <stp>UV309787 Corp</stp>
        <stp>rtg_moody</stp>
        <stp>[sectors 01.xlsx]all names!R54C16</stp>
        <tr r="P54" s="16"/>
      </tp>
      <tp t="s">
        <v>#N/A N/A</v>
        <stp/>
        <stp>##V3_BDPV12</stp>
        <stp>UV309787 Corp</stp>
        <stp>rtg_moody</stp>
        <stp>[sectors 01.xlsx]all names!R54C17</stp>
        <tr r="Q54" s="16"/>
      </tp>
      <tp t="s">
        <v>#N/A N/A</v>
        <stp/>
        <stp>##V3_BDPV12</stp>
        <stp>AR887333 Corp</stp>
        <stp>rtg_moody</stp>
        <stp>[sectors 01.xlsx]all names!R26C17</stp>
        <tr r="Q26" s="16"/>
      </tp>
      <tp t="s">
        <v>#N/A N/A</v>
        <stp/>
        <stp>##V3_BDPV12</stp>
        <stp>AR887333 Corp</stp>
        <stp>rtg_moody</stp>
        <stp>[sectors 01.xlsx]all names!R26C16</stp>
        <tr r="P26" s="16"/>
      </tp>
      <tp t="s">
        <v>B2u</v>
        <stp/>
        <stp>##V3_BDPV12</stp>
        <stp>AO262498 Corp</stp>
        <stp>rtg_moody</stp>
        <stp>[sectors 01.xlsx]all names!R57C16</stp>
        <tr r="P57" s="16"/>
      </tp>
      <tp>
        <v>411.7784423828125</v>
        <stp/>
        <stp>##V3_BDPV12</stp>
        <stp>LW253022 Corp</stp>
        <stp>blp_i_sprd_mid</stp>
        <stp>[sectors 01.xlsx]curves eur!R8C12</stp>
        <tr r="L8" s="21"/>
      </tp>
      <tp t="s">
        <v>19/03/2024</v>
        <stp/>
        <stp>##V3_BDPV12</stp>
        <stp>XS1713462403 Corp</stp>
        <stp>nxt_call_dt</stp>
        <stp>[sectors 01.xlsx]curves eur!R31C8</stp>
        <tr r="H31" s="21"/>
      </tp>
      <tp t="s">
        <v>KPN 7 03/28/73</v>
        <stp/>
        <stp>##V3_BDPV12</stp>
        <stp>EJ606316 Corp</stp>
        <stp>security_name</stp>
        <stp>[sectors 01.xlsx]curves!R29C7</stp>
        <tr r="G29" s="20"/>
      </tp>
      <tp t="s">
        <v>18/05/2025</v>
        <stp/>
        <stp>##V3_BDPV12</stp>
        <stp>XS2119468572 Corp</stp>
        <stp>nxt_call_dt</stp>
        <stp>[sectors 01.xlsx]tkrBbg!R2C10</stp>
        <tr r="J2" s="5"/>
      </tp>
      <tp t="s">
        <v>EDPPL 4.496 04/30/79</v>
        <stp/>
        <stp>##V3_BDPV12</stp>
        <stp>AW875570 Corp</stp>
        <stp>security_name</stp>
        <stp>[sectors 01.xlsx]curves!R21C7</stp>
        <tr r="G21" s="20"/>
      </tp>
      <tp t="s">
        <v>VOD 3.1 01/03/79</v>
        <stp/>
        <stp>##V3_BDPV12</stp>
        <stp>AU654481 Corp</stp>
        <stp>security_name</stp>
        <stp>[sectors 01.xlsx]curves!R50C7</stp>
        <tr r="G50" s="20"/>
      </tp>
      <tp t="s">
        <v>24/02/2025</v>
        <stp/>
        <stp>##V3_BDPV12</stp>
        <stp>XS2000719992 Corp</stp>
        <stp>nxt_call_dt</stp>
        <stp>[sectors 01.xlsx]tkrBbg!R2C10</stp>
        <tr r="J2" s="5"/>
      </tp>
      <tp t="s">
        <v>15/03/2022</v>
        <stp/>
        <stp>##V3_BDPV12</stp>
        <stp>XS1490960942 Corp</stp>
        <stp>nxt_call_dt</stp>
        <stp>[sectors 01.xlsx]tkrBbg!R2C10</stp>
        <tr r="J2" s="5"/>
      </tp>
      <tp t="s">
        <v>21/10/2020</v>
        <stp/>
        <stp>##V3_BDPV12</stp>
        <stp>XS1219498141 Corp</stp>
        <stp>nxt_call_dt</stp>
        <stp>[sectors 01.xlsx]tkrBbg!R2C10</stp>
        <tr r="J2" s="5"/>
      </tp>
      <tp t="s">
        <v>SOLBBB 5.118 PERP</v>
        <stp/>
        <stp>##V3_BDPV12</stp>
        <stp>QJ937853 Corp</stp>
        <stp>security_name</stp>
        <stp>[sectors 01.xlsx]curves!R42C7</stp>
        <tr r="G42" s="20"/>
      </tp>
      <tp t="s">
        <v>11/09/2028</v>
        <stp/>
        <stp>##V3_BDPV12</stp>
        <stp>XS2186001314 Corp</stp>
        <stp>nxt_call_dt</stp>
        <stp>[sectors 01.xlsx]tkrBbg!R2C10</stp>
        <tr r="J2" s="5"/>
      </tp>
      <tp t="s">
        <v>DBOERS 2 3/4 02/05/41</v>
        <stp/>
        <stp>##V3_BDPV12</stp>
        <stp>UV391246 Corp</stp>
        <stp>security_name</stp>
        <stp>[sectors 01.xlsx]curves!R19C7</stp>
        <tr r="G19" s="20"/>
      </tp>
      <tp t="s">
        <v>01/10/2026</v>
        <stp/>
        <stp>##V3_BDPV12</stp>
        <stp>XS1115498260 Corp</stp>
        <stp>nxt_call_dt</stp>
        <stp>[sectors 01.xlsx]tkrBbg!R2C10</stp>
        <tr r="J2" s="5"/>
      </tp>
      <tp t="s">
        <v>05/02/2027</v>
        <stp/>
        <stp>##V3_BDPV12</stp>
        <stp>XS2109819859 Corp</stp>
        <stp>nxt_call_dt</stp>
        <stp>[sectors 01.xlsx]tkrBbg!R2C10</stp>
        <tr r="J2" s="5"/>
      </tp>
      <tp t="s">
        <v>NTGYSM 4 1/8 PERP</v>
        <stp/>
        <stp>##V3_BDPV12</stp>
        <stp>EK588292 Corp</stp>
        <stp>security_name</stp>
        <stp>[sectors 01.xlsx]curves!R32C7</stp>
        <tr r="G32" s="20"/>
      </tp>
      <tp t="s">
        <v>18/02/2022</v>
        <stp/>
        <stp>##V3_BDPV12</stp>
        <stp>XS1191320297 Corp</stp>
        <stp>nxt_call_dt</stp>
        <stp>[sectors 01.xlsx]tkrBbg!R2C10</stp>
        <tr r="J2" s="5"/>
      </tp>
      <tp t="s">
        <v>VW 3 1/2 PERP</v>
        <stp/>
        <stp>##V3_BDPV12</stp>
        <stp>EK811579 Corp</stp>
        <stp>security_name</stp>
        <stp>[sectors 01.xlsx]curves!R51C8</stp>
        <tr r="H51" s="20"/>
      </tp>
      <tp t="s">
        <v>25/06/2024</v>
        <stp/>
        <stp>##V3_BDPV12</stp>
        <stp>XS2017788592 Corp</stp>
        <stp>nxt_call_dt</stp>
        <stp>[sectors 01.xlsx]tkrBbg!R2C10</stp>
        <tr r="J2" s="5"/>
      </tp>
      <tp t="s">
        <v>Ba2</v>
        <stp/>
        <stp>##V3_BDPV12</stp>
        <stp>AR738776 Corp</stp>
        <stp>rtg_moody</stp>
        <stp>[sectors 01.xlsx]curves!R44C17</stp>
        <tr r="Q44" s="20"/>
      </tp>
      <tp>
        <v>3.25</v>
        <stp/>
        <stp>##V3_BDPV12</stp>
        <stp>XS1890845875 Corp</stp>
        <stp>coupon</stp>
        <stp>[sectors 01.xlsx]tkrBbg!R2C9</stp>
        <tr r="I2" s="5"/>
      </tp>
      <tp>
        <v>4.8499999999999996</v>
        <stp/>
        <stp>##V3_BDPV12</stp>
        <stp>XS1150695192 Corp</stp>
        <stp>coupon</stp>
        <stp>[sectors 01.xlsx]tkrBbg!R2C9</stp>
        <tr r="I2" s="5"/>
      </tp>
      <tp>
        <v>204.89311715453704</v>
        <stp/>
        <stp>##V3_BDPV12</stp>
        <stp>ZQ099270 Corp</stp>
        <stp>Z_SPRD_MID</stp>
        <stp>[sectors 01.xlsx]curves!R18C13</stp>
        <tr r="M18" s="20"/>
      </tp>
      <tp t="s">
        <v>Ba1</v>
        <stp/>
        <stp>##V3_BDPV12</stp>
        <stp>EK824997 Corp</stp>
        <stp>rtg_moody</stp>
        <stp>[sectors 01.xlsx]curves!R16C18</stp>
        <tr r="R16" s="20"/>
      </tp>
      <tp t="s">
        <v>Baa3</v>
        <stp/>
        <stp>##V3_BDPV12</stp>
        <stp>EK634166 Corp</stp>
        <stp>rtg_moody</stp>
        <stp>[sectors 01.xlsx]curves!R30C17</stp>
        <tr r="Q30" s="20"/>
      </tp>
      <tp>
        <v>1.75</v>
        <stp/>
        <stp>##V3_BDPV12</stp>
        <stp>XS1974787480 Corp</stp>
        <stp>coupon</stp>
        <stp>[sectors 01.xlsx]tkrBbg!R2C9</stp>
        <tr r="I2" s="5"/>
      </tp>
      <tp t="s">
        <v>Baa2</v>
        <stp/>
        <stp>##V3_BDPV12</stp>
        <stp>AZ851450 Corp</stp>
        <stp>rtg_moody</stp>
        <stp>[sectors 01.xlsx]curves!R22C18</stp>
        <tr r="R22" s="20"/>
      </tp>
      <tp t="s">
        <v>#N/A N/A</v>
        <stp/>
        <stp>##V3_BDPV12</stp>
        <stp>EK605885 Corp</stp>
        <stp>rtg_moody</stp>
        <stp>[sectors 01.xlsx]curves!R43C18</stp>
        <tr r="R43" s="20"/>
      </tp>
      <tp t="s">
        <v>#N/A N/A</v>
        <stp/>
        <stp>##V3_BDPV12</stp>
        <stp>EK605885 Corp</stp>
        <stp>rtg_moody</stp>
        <stp>[sectors 01.xlsx]curves!R43C17</stp>
        <tr r="Q43" s="20"/>
      </tp>
      <tp t="s">
        <v>Ba1</v>
        <stp/>
        <stp>##V3_BDPV12</stp>
        <stp>AS322477 Corp</stp>
        <stp>rtg_moody</stp>
        <stp>[sectors 01.xlsx]curves!R17C17</stp>
        <tr r="Q17" s="20"/>
      </tp>
      <tp>
        <v>2.1240000000000001</v>
        <stp/>
        <stp>##V3_BDPV12</stp>
        <stp>XS1716927766 Corp</stp>
        <stp>coupon</stp>
        <stp>[sectors 01.xlsx]tkrBbg!R2C9</stp>
        <tr r="I2" s="5"/>
      </tp>
      <tp>
        <v>5.875</v>
        <stp/>
        <stp>##V3_BDPV12</stp>
        <stp>FR0011700293 Corp</stp>
        <stp>coupon</stp>
        <stp>[sectors 01.xlsx]tkrBbg!R2C9</stp>
        <tr r="I2" s="5"/>
      </tp>
      <tp>
        <v>4.2</v>
        <stp/>
        <stp>##V3_BDPV12</stp>
        <stp>XS1150673892 Corp</stp>
        <stp>coupon</stp>
        <stp>[sectors 01.xlsx]tkrBbg!R2C9</stp>
        <tr r="I2" s="5"/>
      </tp>
      <tp>
        <v>6.25</v>
        <stp/>
        <stp>##V3_BDPV12</stp>
        <stp>FR0012650281 Corp</stp>
        <stp>coupon</stp>
        <stp>[sectors 01.xlsx]tkrBbg!R2C9</stp>
        <tr r="I2" s="5"/>
      </tp>
      <tp t="s">
        <v>Ba1</v>
        <stp/>
        <stp>##V3_BDPV12</stp>
        <stp>AV915324 Corp</stp>
        <stp>rtg_moody</stp>
        <stp>[sectors 01.xlsx]curves!R42C18</stp>
        <tr r="R42" s="20"/>
      </tp>
      <tp t="s">
        <v>Baa3</v>
        <stp/>
        <stp>##V3_BDPV12</stp>
        <stp>EK821917 Corp</stp>
        <stp>rtg_moody</stp>
        <stp>[sectors 01.xlsx]curves!R40C17</stp>
        <tr r="Q40" s="20"/>
      </tp>
      <tp t="s">
        <v>Baa3</v>
        <stp/>
        <stp>##V3_BDPV12</stp>
        <stp>AM888722 Corp</stp>
        <stp>rtg_moody</stp>
        <stp>[sectors 01.xlsx]all names!R65C16</stp>
        <tr r="P65" s="16"/>
      </tp>
      <tp t="s">
        <v>Baa3</v>
        <stp/>
        <stp>##V3_BDPV12</stp>
        <stp>AM888722 Corp</stp>
        <stp>rtg_moody</stp>
        <stp>[sectors 01.xlsx]all names!R65C17</stp>
        <tr r="Q65" s="16"/>
      </tp>
      <tp t="s">
        <v>Baa2</v>
        <stp/>
        <stp>##V3_BDPV12</stp>
        <stp>AN880322 Corp</stp>
        <stp>rtg_moody</stp>
        <stp>[sectors 01.xlsx]all names!R73C16</stp>
        <tr r="P73" s="16"/>
      </tp>
      <tp t="s">
        <v>Ba1</v>
        <stp/>
        <stp>##V3_BDPV12</stp>
        <stp>ZP991036 Corp</stp>
        <stp>rtg_moody</stp>
        <stp>[sectors 01.xlsx]all names!R62C16</stp>
        <tr r="P62" s="16"/>
      </tp>
      <tp t="s">
        <v>Ba1</v>
        <stp/>
        <stp>##V3_BDPV12</stp>
        <stp>ZP991036 Corp</stp>
        <stp>rtg_moody</stp>
        <stp>[sectors 01.xlsx]all names!R62C17</stp>
        <tr r="Q62" s="16"/>
      </tp>
      <tp>
        <v>513.34576416015625</v>
        <stp/>
        <stp>##V3_BDPV12</stp>
        <stp>AL211915 Corp</stp>
        <stp>blp_i_sprd_mid</stp>
        <stp>[sectors 01.xlsx]curves eur!R8C13</stp>
        <tr r="M8" s="21"/>
      </tp>
      <tp t="s">
        <v>22/02/2023</v>
        <stp/>
        <stp>##V3_BDPV12</stp>
        <stp>XS1721244371 Corp</stp>
        <stp>nxt_call_dt</stp>
        <stp>[sectors 01.xlsx]curves eur!R37C8</stp>
        <tr r="H37" s="21"/>
      </tp>
      <tp t="s">
        <v>25/03/2029</v>
        <stp/>
        <stp>##V3_BDPV12</stp>
        <stp>XS2011260705 Corp</stp>
        <stp>nxt_call_dt</stp>
        <stp>[sectors 01.xlsx]curves eur!R20C9</stp>
        <tr r="I20" s="21"/>
      </tp>
      <tp t="s">
        <v>18/09/2024</v>
        <stp/>
        <stp>##V3_BDPV12</stp>
        <stp>XS2011260531 Corp</stp>
        <stp>nxt_call_dt</stp>
        <stp>[sectors 01.xlsx]curves eur!R20C8</stp>
        <tr r="H20" s="21"/>
      </tp>
      <tp t="s">
        <v>21/04/2025</v>
        <stp/>
        <stp>##V3_BDPV12</stp>
        <stp>XS1219499032 Corp</stp>
        <stp>nxt_call_dt</stp>
        <stp>[sectors 01.xlsx]curves eur!R39C9</stp>
        <tr r="I39" s="21"/>
      </tp>
      <tp t="s">
        <v>GYCGR 2 1/2 PERP</v>
        <stp/>
        <stp>##V3_BDPV12</stp>
        <stp>AS256491 Corp</stp>
        <stp>security_name</stp>
        <stp>[sectors 01.xlsx]curves!R26C8</stp>
        <tr r="H26" s="20"/>
      </tp>
      <tp t="s">
        <v>14/12/2022</v>
        <stp/>
        <stp>##V3_BDPV12</stp>
        <stp>XS1629658755 Corp</stp>
        <stp>nxt_call_dt</stp>
        <stp>[sectors 01.xlsx]tkrBbg!R2C10</stp>
        <tr r="J2" s="5"/>
      </tp>
      <tp t="s">
        <v>11/04/2028</v>
        <stp/>
        <stp>##V3_BDPV12</stp>
        <stp>XS1797663967 Corp</stp>
        <stp>nxt_call_dt</stp>
        <stp>[sectors 01.xlsx]tkrBbg!R2C10</stp>
        <tr r="J2" s="5"/>
      </tp>
      <tp t="s">
        <v>STEDIN 3 1/4 PERP</v>
        <stp/>
        <stp>##V3_BDPV12</stp>
        <stp>EK605885 Corp</stp>
        <stp>security_name</stp>
        <stp>[sectors 01.xlsx]curves!R43C7</stp>
        <tr r="G43" s="20"/>
      </tp>
      <tp t="s">
        <v>STEDIN 3 1/4 PERP</v>
        <stp/>
        <stp>##V3_BDPV12</stp>
        <stp>EK605885 Corp</stp>
        <stp>security_name</stp>
        <stp>[sectors 01.xlsx]curves!R43C8</stp>
        <tr r="H43" s="20"/>
      </tp>
      <tp>
        <v>311.42361122893448</v>
        <stp/>
        <stp>##V3_BDPV12</stp>
        <stp>QJ201812 Corp</stp>
        <stp>Z_SPRD_MID</stp>
        <stp>[sectors 01.xlsx]curves!R14C14</stp>
        <tr r="N14" s="20"/>
      </tp>
      <tp t="s">
        <v>12/11/2023</v>
        <stp/>
        <stp>##V3_BDPV12</stp>
        <stp>XS0992293901 Corp</stp>
        <stp>nxt_call_dt</stp>
        <stp>[sectors 01.xlsx]tkrBbg!R2C10</stp>
        <tr r="J2" s="5"/>
      </tp>
      <tp t="s">
        <v>CNALN 3 04/10/76</v>
        <stp/>
        <stp>##V3_BDPV12</stp>
        <stp>EK825033 Corp</stp>
        <stp>security_name</stp>
        <stp>[sectors 01.xlsx]curves!R16C7</stp>
        <tr r="G16" s="20"/>
      </tp>
      <tp t="s">
        <v>01/04/2021</v>
        <stp/>
        <stp>##V3_BDPV12</stp>
        <stp>XS1196713298 Corp</stp>
        <stp>nxt_call_dt</stp>
        <stp>[sectors 01.xlsx]tkrBbg!R2C10</stp>
        <tr r="J2" s="5"/>
      </tp>
      <tp t="s">
        <v>09/12/2025</v>
        <stp/>
        <stp>##V3_BDPV12</stp>
        <stp>XS1294343337 Corp</stp>
        <stp>nxt_call_dt</stp>
        <stp>[sectors 01.xlsx]tkrBbg!R2C10</stp>
        <tr r="J2" s="5"/>
      </tp>
      <tp t="s">
        <v>VATFAL 6.1 11/19/78</v>
        <stp/>
        <stp>##V3_BDPV12</stp>
        <stp>QJ787834 Corp</stp>
        <stp>security_name</stp>
        <stp>[sectors 01.xlsx]curves!R49C7</stp>
        <tr r="G49" s="20"/>
      </tp>
      <tp t="s">
        <v>OMVAV 6 1/4 PERP</v>
        <stp/>
        <stp>##V3_BDPV12</stp>
        <stp>QJ993374 Corp</stp>
        <stp>security_name</stp>
        <stp>[sectors 01.xlsx]curves!R33C8</stp>
        <tr r="H33" s="20"/>
      </tp>
      <tp>
        <v>253.26906408731645</v>
        <stp/>
        <stp>##V3_BDPV12</stp>
        <stp>QJ191077 Corp</stp>
        <stp>Z_SPRD_MID</stp>
        <stp>[sectors 01.xlsx]curves!R14C13</stp>
        <tr r="M14" s="20"/>
      </tp>
      <tp t="s">
        <v>DBHNGR 1.6 PERP</v>
        <stp/>
        <stp>##V3_BDPV12</stp>
        <stp>ZQ100348 Corp</stp>
        <stp>security_name</stp>
        <stp>[sectors 01.xlsx]curves!R18C8</stp>
        <tr r="H18" s="20"/>
      </tp>
      <tp t="s">
        <v>Baa3</v>
        <stp/>
        <stp>##V3_BDPV12</stp>
        <stp>AU669900 Corp</stp>
        <stp>rtg_moody</stp>
        <stp>[sectors 01.xlsx]curves!R20C17</stp>
        <tr r="Q20" s="20"/>
      </tp>
      <tp>
        <v>5.125</v>
        <stp/>
        <stp>##V3_BDPV12</stp>
        <stp>XS0968913342 Corp</stp>
        <stp>coupon</stp>
        <stp>[sectors 01.xlsx]tkrBbg!R2C9</stp>
        <tr r="I2" s="5"/>
      </tp>
      <tp>
        <v>6.625</v>
        <stp/>
        <stp>##V3_BDPV12</stp>
        <stp>XS1014987355 Corp</stp>
        <stp>coupon</stp>
        <stp>[sectors 01.xlsx]tkrBbg!R2C9</stp>
        <tr r="I2" s="5"/>
      </tp>
      <tp t="s">
        <v>Ba1</v>
        <stp/>
        <stp>##V3_BDPV12</stp>
        <stp>AS640422 Corp</stp>
        <stp>rtg_moody</stp>
        <stp>[sectors 01.xlsx]curves!R23C17</stp>
        <tr r="Q23" s="20"/>
      </tp>
      <tp t="s">
        <v>Ba1</v>
        <stp/>
        <stp>##V3_BDPV12</stp>
        <stp>EK864970 Corp</stp>
        <stp>rtg_moody</stp>
        <stp>[sectors 01.xlsx]curves!R13C18</stp>
        <tr r="R13" s="20"/>
      </tp>
      <tp t="s">
        <v>Ba2</v>
        <stp/>
        <stp>##V3_BDPV12</stp>
        <stp>EJ606316 Corp</stp>
        <stp>rtg_moody</stp>
        <stp>[sectors 01.xlsx]curves!R29C17</stp>
        <tr r="Q29" s="20"/>
      </tp>
      <tp t="s">
        <v>Baa3</v>
        <stp/>
        <stp>##V3_BDPV12</stp>
        <stp>EK352403 Corp</stp>
        <stp>rtg_moody</stp>
        <stp>[sectors 01.xlsx]curves!R12C17</stp>
        <tr r="Q12" s="20"/>
      </tp>
      <tp t="s">
        <v>Baa3</v>
        <stp/>
        <stp>##V3_BDPV12</stp>
        <stp>AZ207706 Corp</stp>
        <stp>rtg_moody</stp>
        <stp>[sectors 01.xlsx]curves!R30C18</stp>
        <tr r="R30" s="20"/>
      </tp>
      <tp t="s">
        <v>BAYNGR 3 3/4 07/01/74</v>
        <stp/>
        <stp>##V3_BDPV12</stp>
        <stp>DE000A11QR73 Corp</stp>
        <stp>security_name</stp>
        <stp>[sectors 01.xlsx]main!R23C7</stp>
        <tr r="G23" s="1"/>
      </tp>
      <tp t="s">
        <v>Ba2u</v>
        <stp/>
        <stp>##V3_BDPV12</stp>
        <stp>AO971106 Corp</stp>
        <stp>rtg_moody</stp>
        <stp>[sectors 01.xlsx]all names!R15C16</stp>
        <tr r="P15" s="16"/>
      </tp>
      <tp t="s">
        <v>Ba2u</v>
        <stp/>
        <stp>##V3_BDPV12</stp>
        <stp>AO971106 Corp</stp>
        <stp>rtg_moody</stp>
        <stp>[sectors 01.xlsx]all names!R15C17</stp>
        <tr r="Q15" s="16"/>
      </tp>
      <tp t="s">
        <v>Caa1</v>
        <stp/>
        <stp>##V3_BDPV12</stp>
        <stp>EJ891119 Corp</stp>
        <stp>rtg_moody</stp>
        <stp>[sectors 01.xlsx]all names!R22C17</stp>
        <tr r="Q22" s="16"/>
      </tp>
      <tp t="s">
        <v>Caa1</v>
        <stp/>
        <stp>##V3_BDPV12</stp>
        <stp>EJ891119 Corp</stp>
        <stp>rtg_moody</stp>
        <stp>[sectors 01.xlsx]all names!R22C16</stp>
        <tr r="P22" s="16"/>
      </tp>
      <tp t="s">
        <v>Baa3</v>
        <stp/>
        <stp>##V3_BDPV12</stp>
        <stp>EK821917 Corp</stp>
        <stp>rtg_moody</stp>
        <stp>[sectors 01.xlsx]all names!R56C16</stp>
        <tr r="P56" s="16"/>
      </tp>
      <tp t="s">
        <v>Baa3</v>
        <stp/>
        <stp>##V3_BDPV12</stp>
        <stp>AO148682 Corp</stp>
        <stp>rtg_moody</stp>
        <stp>[sectors 01.xlsx]all names!R34C17</stp>
        <tr r="Q34" s="16"/>
      </tp>
      <tp t="s">
        <v>Baa3</v>
        <stp/>
        <stp>##V3_BDPV12</stp>
        <stp>AO148682 Corp</stp>
        <stp>rtg_moody</stp>
        <stp>[sectors 01.xlsx]all names!R34C16</stp>
        <tr r="P34" s="16"/>
      </tp>
      <tp t="s">
        <v>Baa2</v>
        <stp/>
        <stp>##V3_BDPV12</stp>
        <stp>UV853118 Corp</stp>
        <stp>rtg_moody</stp>
        <stp>[sectors 01.xlsx]all names!R48C16</stp>
        <tr r="P48" s="16"/>
      </tp>
      <tp t="s">
        <v>05/05/2027</v>
        <stp/>
        <stp>##V3_BDPV12</stp>
        <stp>XS2035564629 Corp</stp>
        <stp>nxt_call_dt</stp>
        <stp>[sectors 01.xlsx]curves eur!R27C9</stp>
        <tr r="I27" s="21"/>
      </tp>
      <tp t="s">
        <v>21/10/2020</v>
        <stp/>
        <stp>##V3_BDPV12</stp>
        <stp>XS1219498141 Corp</stp>
        <stp>nxt_call_dt</stp>
        <stp>[sectors 01.xlsx]curves eur!R39C8</stp>
        <tr r="H39" s="21"/>
      </tp>
      <tp t="s">
        <v>05/08/2024</v>
        <stp/>
        <stp>##V3_BDPV12</stp>
        <stp>XS2035564975 Corp</stp>
        <stp>nxt_call_dt</stp>
        <stp>[sectors 01.xlsx]curves eur!R27C8</stp>
        <tr r="H27" s="21"/>
      </tp>
      <tp>
        <v>7</v>
        <stp/>
        <stp>##V3_BDPV12</stp>
        <stp>US92857WBQ24 Corp</stp>
        <stp>coupon</stp>
        <stp>[sectors 01.xlsx]tkrBbg!R2C9</stp>
        <tr r="I2" s="5"/>
      </tp>
      <tp t="s">
        <v>05/01/2022</v>
        <stp/>
        <stp>##V3_BDPV12</stp>
        <stp>XS1498442521 Corp</stp>
        <stp>nxt_call_dt</stp>
        <stp>[sectors 01.xlsx]tkrBbg!R2C10</stp>
        <tr r="J2" s="5"/>
      </tp>
      <tp t="s">
        <v>26/02/2025</v>
        <stp/>
        <stp>##V3_BDPV12</stp>
        <stp>XS1195202822 Corp</stp>
        <stp>nxt_call_dt</stp>
        <stp>[sectors 01.xlsx]tkrBbg!R2C10</stp>
        <tr r="J2" s="5"/>
      </tp>
      <tp t="s">
        <v>08/07/2023</v>
        <stp/>
        <stp>##V3_BDPV12</stp>
        <stp>XS1788973573 Corp</stp>
        <stp>nxt_call_dt</stp>
        <stp>[sectors 01.xlsx]tkrBbg!R2C10</stp>
        <tr r="J2" s="5"/>
      </tp>
      <tp t="s">
        <v>BERTEL 3 1/2 04/23/75</v>
        <stp/>
        <stp>##V3_BDPV12</stp>
        <stp>EK864970 Corp</stp>
        <stp>security_name</stp>
        <stp>[sectors 01.xlsx]curves!R13C8</stp>
        <tr r="H13" s="20"/>
      </tp>
      <tp t="s">
        <v>Baa3</v>
        <stp/>
        <stp>##V3_BDPV12</stp>
        <stp>ZQ512606 Corp</stp>
        <stp>rtg_moody</stp>
        <stp>[sectors 01.xlsx]curves!R12C18</stp>
        <tr r="R12" s="20"/>
      </tp>
      <tp t="s">
        <v>12/11/2023</v>
        <stp/>
        <stp>##V3_BDPV12</stp>
        <stp>XS0992293901 Corp</stp>
        <stp>nxt_call_dt</stp>
        <stp>[sectors 01.xlsx]curves eur!R7C8</stp>
        <tr r="H7" s="21"/>
      </tp>
      <tp t="s">
        <v>Ba2</v>
        <stp/>
        <stp>##V3_BDPV12</stp>
        <stp>ZQ376350 Corp</stp>
        <stp>rtg_moody</stp>
        <stp>[sectors 01.xlsx]curves!R29C18</stp>
        <tr r="R29" s="20"/>
      </tp>
      <tp t="s">
        <v>NTGYSM 3 3/8 PERP</v>
        <stp/>
        <stp>##V3_BDPV12</stp>
        <stp>EK872764 Corp</stp>
        <stp>security_name</stp>
        <stp>[sectors 01.xlsx]curves!R32C8</stp>
        <tr r="H32" s="20"/>
      </tp>
      <tp t="s">
        <v>07/02/2024</v>
        <stp/>
        <stp>##V3_BDPV12</stp>
        <stp>XS1028599287 Corp</stp>
        <stp>nxt_call_dt</stp>
        <stp>[sectors 01.xlsx]tkrBbg!R2C10</stp>
        <tr r="J2" s="5"/>
      </tp>
      <tp t="s">
        <v>AMXLMM 6 3/8 09/06/73</v>
        <stp/>
        <stp>##V3_BDPV12</stp>
        <stp>EJ814840 Corp</stp>
        <stp>security_name</stp>
        <stp>[sectors 01.xlsx]curves!R10C7</stp>
        <tr r="G10" s="20"/>
      </tp>
      <tp t="s">
        <v>#N/A N/A</v>
        <stp/>
        <stp>##V3_BDPV12</stp>
        <stp>ZP659512 Corp</stp>
        <stp>rtg_moody</stp>
        <stp>[sectors 01.xlsx]curves!R38C18</stp>
        <tr r="R38" s="20"/>
      </tp>
      <tp t="s">
        <v>14/12/2024</v>
        <stp/>
        <stp>##V3_BDPV12</stp>
        <stp>XS1933828433 Corp</stp>
        <stp>nxt_call_dt</stp>
        <stp>[sectors 01.xlsx]tkrBbg!R2C10</stp>
        <tr r="J2" s="5"/>
      </tp>
      <tp t="s">
        <v>BERTEL 3 04/23/75</v>
        <stp/>
        <stp>##V3_BDPV12</stp>
        <stp>EK848378 Corp</stp>
        <stp>security_name</stp>
        <stp>[sectors 01.xlsx]curves!R13C7</stp>
        <tr r="G13" s="20"/>
      </tp>
      <tp t="s">
        <v>VATFAL 3 03/19/77</v>
        <stp/>
        <stp>##V3_BDPV12</stp>
        <stp>EK785024 Corp</stp>
        <stp>security_name</stp>
        <stp>[sectors 01.xlsx]curves!R49C8</stp>
        <tr r="H49" s="20"/>
      </tp>
      <tp t="s">
        <v>22/12/2021</v>
        <stp/>
        <stp>##V3_BDPV12</stp>
        <stp>XS1582433428 Corp</stp>
        <stp>nxt_call_dt</stp>
        <stp>[sectors 01.xlsx]tkrBbg!R2C10</stp>
        <tr r="J2" s="5"/>
      </tp>
      <tp t="s">
        <v>09/12/2021</v>
        <stp/>
        <stp>##V3_BDPV12</stp>
        <stp>XS1294342792 Corp</stp>
        <stp>nxt_call_dt</stp>
        <stp>[sectors 01.xlsx]tkrBbg!R2C10</stp>
        <tr r="J2" s="5"/>
      </tp>
      <tp>
        <v>5.75</v>
        <stp/>
        <stp>##V3_BDPV12</stp>
        <stp>XS1115502988 Corp</stp>
        <stp>coupon</stp>
        <stp>[sectors 01.xlsx]tkrBbg!R2C9</stp>
        <tr r="I2" s="5"/>
      </tp>
      <tp>
        <v>5.625</v>
        <stp/>
        <stp>##V3_BDPV12</stp>
        <stp>XS0903532090 Corp</stp>
        <stp>coupon</stp>
        <stp>[sectors 01.xlsx]tkrBbg!R2C9</stp>
        <tr r="I2" s="5"/>
      </tp>
      <tp>
        <v>4.75</v>
        <stp/>
        <stp>##V3_BDPV12</stp>
        <stp>XS2017788592 Corp</stp>
        <stp>coupon</stp>
        <stp>[sectors 01.xlsx]tkrBbg!R2C9</stp>
        <tr r="I2" s="5"/>
      </tp>
      <tp>
        <v>4.125</v>
        <stp/>
        <stp>##V3_BDPV12</stp>
        <stp>XS1139494493 Corp</stp>
        <stp>coupon</stp>
        <stp>[sectors 01.xlsx]tkrBbg!R2C9</stp>
        <tr r="I2" s="5"/>
      </tp>
      <tp>
        <v>5.25</v>
        <stp/>
        <stp>##V3_BDPV12</stp>
        <stp>XS1028599287 Corp</stp>
        <stp>coupon</stp>
        <stp>[sectors 01.xlsx]tkrBbg!R2C9</stp>
        <tr r="I2" s="5"/>
      </tp>
      <tp t="s">
        <v>Ba1</v>
        <stp/>
        <stp>##V3_BDPV12</stp>
        <stp>LW253022 Corp</stp>
        <stp>rtg_moody</stp>
        <stp>[sectors 01.xlsx]curves!R39C17</stp>
        <tr r="Q39" s="20"/>
      </tp>
      <tp>
        <v>2.125</v>
        <stp/>
        <stp>##V3_BDPV12</stp>
        <stp>XS1752984440 Corp</stp>
        <stp>coupon</stp>
        <stp>[sectors 01.xlsx]tkrBbg!R2C9</stp>
        <tr r="I2" s="5"/>
      </tp>
      <tp>
        <v>2.625</v>
        <stp/>
        <stp>##V3_BDPV12</stp>
        <stp>XS1731823255 Corp</stp>
        <stp>coupon</stp>
        <stp>[sectors 01.xlsx]tkrBbg!R2C9</stp>
        <tr r="I2" s="5"/>
      </tp>
      <tp t="s">
        <v>#N/A N/A</v>
        <stp/>
        <stp>##V3_BDPV12</stp>
        <stp>AZ920495 Corp</stp>
        <stp>rtg_moody</stp>
        <stp>[sectors 01.xlsx]curves!R47C18</stp>
        <tr r="R47" s="20"/>
      </tp>
      <tp>
        <v>3.75</v>
        <stp/>
        <stp>##V3_BDPV12</stp>
        <stp>XS1490960942 Corp</stp>
        <stp>coupon</stp>
        <stp>[sectors 01.xlsx]tkrBbg!R2C9</stp>
        <tr r="I2" s="5"/>
      </tp>
      <tp>
        <v>3.5</v>
        <stp/>
        <stp>##V3_BDPV12</stp>
        <stp>XS2000719992 Corp</stp>
        <stp>coupon</stp>
        <stp>[sectors 01.xlsx]tkrBbg!R2C9</stp>
        <tr r="I2" s="5"/>
      </tp>
      <tp>
        <v>3</v>
        <stp/>
        <stp>##V3_BDPV12</stp>
        <stp>XS1713466495 Corp</stp>
        <stp>coupon</stp>
        <stp>[sectors 01.xlsx]tkrBbg!R2C9</stp>
        <tr r="I2" s="5"/>
      </tp>
      <tp t="s">
        <v>Ba2</v>
        <stp/>
        <stp>##V3_BDPV12</stp>
        <stp>AW875570 Corp</stp>
        <stp>rtg_moody</stp>
        <stp>[sectors 01.xlsx]curves!R21C17</stp>
        <tr r="Q21" s="20"/>
      </tp>
      <tp t="s">
        <v>Baa3</v>
        <stp/>
        <stp>##V3_BDPV12</stp>
        <stp>AQ026565 Corp</stp>
        <stp>rtg_moody</stp>
        <stp>[sectors 01.xlsx]curves!R27C17</stp>
        <tr r="Q27" s="20"/>
      </tp>
      <tp t="s">
        <v>Baa3</v>
        <stp/>
        <stp>##V3_BDPV12</stp>
        <stp>AX076550 Corp</stp>
        <stp>rtg_moody</stp>
        <stp>[sectors 01.xlsx]curves!R27C18</stp>
        <tr r="R27" s="20"/>
      </tp>
      <tp>
        <v>2.375</v>
        <stp/>
        <stp>##V3_BDPV12</stp>
        <stp>FR0013413887 Corp</stp>
        <stp>coupon</stp>
        <stp>[sectors 01.xlsx]tkrBbg!R2C9</stp>
        <tr r="I2" s="5"/>
      </tp>
      <tp t="s">
        <v>#N/A N/A</v>
        <stp/>
        <stp>##V3_BDPV12</stp>
        <stp>BJ924355 Corp</stp>
        <stp>rtg_moody</stp>
        <stp>[sectors 01.xlsx]curves!R19C18</stp>
        <tr r="R19" s="20"/>
      </tp>
      <tp t="s">
        <v>BAYNGR 3 3/4 07/01/74</v>
        <stp/>
        <stp>##V3_BDPV12</stp>
        <stp>DE000A11QR73 Corp</stp>
        <stp>security_name</stp>
        <stp>[sectors 01.xlsx]main!R22C7</stp>
        <tr r="G22" s="1"/>
      </tp>
      <tp t="s">
        <v>Consumer, Non-cyclical</v>
        <stp/>
        <stp>##V3_BDPV12</stp>
        <stp>DE000A14J611 Corp</stp>
        <stp>industry_sector</stp>
        <stp>[sectors 01.xlsx]tkrBbg!R2C14</stp>
        <tr r="N2" s="5"/>
      </tp>
      <tp t="s">
        <v>Baa2</v>
        <stp/>
        <stp>##V3_BDPV12</stp>
        <stp>AS146490 Corp</stp>
        <stp>rtg_moody</stp>
        <stp>[sectors 01.xlsx]all names!R69C17</stp>
        <tr r="Q69" s="16"/>
      </tp>
      <tp t="s">
        <v>EDF 5 1/4 PERP</v>
        <stp/>
        <stp>##V3_BDPV12</stp>
        <stp>USF2893TAF33 Corp</stp>
        <stp>security name</stp>
        <stp>[sectors 01.xlsx]tkrBbg!R2C7</stp>
        <tr r="G2" s="5"/>
      </tp>
      <tp t="s">
        <v>Baa3</v>
        <stp/>
        <stp>##V3_BDPV12</stp>
        <stp>ZR363806 Corp</stp>
        <stp>rtg_moody</stp>
        <stp>[sectors 01.xlsx]curves!R31C17</stp>
        <tr r="Q31" s="20"/>
      </tp>
      <tp t="s">
        <v>24/03/2026</v>
        <stp/>
        <stp>##V3_BDPV12</stp>
        <stp>XS1048428442 Corp</stp>
        <stp>nxt_call_dt</stp>
        <stp>[sectors 01.xlsx]tkrBbg!R2C10</stp>
        <tr r="J2" s="5"/>
      </tp>
      <tp t="s">
        <v>Baa3</v>
        <stp/>
        <stp>##V3_BDPV12</stp>
        <stp>ZR441424 Corp</stp>
        <stp>rtg_moody</stp>
        <stp>[sectors 01.xlsx]curves!R40C18</stp>
        <tr r="R40" s="20"/>
      </tp>
      <tp t="s">
        <v>Baa3</v>
        <stp/>
        <stp>##V3_BDPV12</stp>
        <stp>ZR570567 Corp</stp>
        <stp>rtg_moody</stp>
        <stp>[sectors 01.xlsx]curves!R34C18</stp>
        <tr r="R34" s="20"/>
      </tp>
      <tp t="s">
        <v>24/03/2021</v>
        <stp/>
        <stp>##V3_BDPV12</stp>
        <stp>XS1048428012 Corp</stp>
        <stp>nxt_call_dt</stp>
        <stp>[sectors 01.xlsx]tkrBbg!R2C10</stp>
        <tr r="J2" s="5"/>
      </tp>
      <tp t="s">
        <v>12/11/2024</v>
        <stp/>
        <stp>##V3_BDPV12</stp>
        <stp>XS1890845875 Corp</stp>
        <stp>nxt_call_dt</stp>
        <stp>[sectors 01.xlsx]tkrBbg!R2C10</stp>
        <tr r="J2" s="5"/>
      </tp>
      <tp>
        <v>422.19870311508492</v>
        <stp/>
        <stp>##V3_BDPV12</stp>
        <stp>QJ787834 Corp</stp>
        <stp>Z_SPRD_MID</stp>
        <stp>[sectors 01.xlsx]curves!R49C13</stp>
        <tr r="M49" s="20"/>
      </tp>
      <tp t="s">
        <v>Ba2</v>
        <stp/>
        <stp>##V3_BDPV12</stp>
        <stp>ZR655675 Corp</stp>
        <stp>rtg_moody</stp>
        <stp>[sectors 01.xlsx]curves!R44C18</stp>
        <tr r="R44" s="20"/>
      </tp>
      <tp t="s">
        <v>ULFP 2 1/8 PERP</v>
        <stp/>
        <stp>##V3_BDPV12</stp>
        <stp>AS146424 Corp</stp>
        <stp>security_name</stp>
        <stp>[sectors 01.xlsx]curves!R48C7</stp>
        <tr r="G48" s="20"/>
      </tp>
      <tp t="s">
        <v>16/07/2025</v>
        <stp/>
        <stp>##V3_BDPV12</stp>
        <stp>XS1982704824 Corp</stp>
        <stp>nxt_call_dt</stp>
        <stp>[sectors 01.xlsx]tkrBbg!R2C10</stp>
        <tr r="J2" s="5"/>
      </tp>
      <tp t="s">
        <v>AMXLMM 6 3/8 09/06/73</v>
        <stp/>
        <stp>##V3_BDPV12</stp>
        <stp>EJ814830 Corp</stp>
        <stp>security_name</stp>
        <stp>[sectors 01.xlsx]curves!R10C8</stp>
        <tr r="H10" s="20"/>
      </tp>
      <tp t="s">
        <v>VW 2.7 PERP</v>
        <stp/>
        <stp>##V3_BDPV12</stp>
        <stp>AN880322 Corp</stp>
        <stp>security_name</stp>
        <stp>[sectors 01.xlsx]curves!R51C7</stp>
        <tr r="G51" s="20"/>
      </tp>
      <tp t="s">
        <v>30/03/2026</v>
        <stp/>
        <stp>##V3_BDPV12</stp>
        <stp>XS1254119750 Corp</stp>
        <stp>nxt_call_dt</stp>
        <stp>[sectors 01.xlsx]tkrBbg!R2C10</stp>
        <tr r="J2" s="5"/>
      </tp>
      <tp t="s">
        <v>Ba1</v>
        <stp/>
        <stp>##V3_BDPV12</stp>
        <stp>QJ937853 Corp</stp>
        <stp>rtg_moody</stp>
        <stp>[sectors 01.xlsx]curves!R42C17</stp>
        <tr r="Q42" s="20"/>
      </tp>
      <tp>
        <v>6.375</v>
        <stp/>
        <stp>##V3_BDPV12</stp>
        <stp>XS0969342384 Corp</stp>
        <stp>coupon</stp>
        <stp>[sectors 01.xlsx]tkrBbg!R2C9</stp>
        <tr r="I2" s="5"/>
      </tp>
      <tp t="s">
        <v>#N/A N/A</v>
        <stp/>
        <stp>##V3_BDPV12</stp>
        <stp>AM679347 Corp</stp>
        <stp>rtg_moody</stp>
        <stp>[sectors 01.xlsx]curves!R47C17</stp>
        <tr r="Q47" s="20"/>
      </tp>
      <tp>
        <v>1.7</v>
        <stp/>
        <stp>##V3_BDPV12</stp>
        <stp>PTEDPLOM0017 Corp</stp>
        <stp>coupon</stp>
        <stp>[sectors 01.xlsx]tkrBbg!R2C9</stp>
        <tr r="I2" s="5"/>
      </tp>
      <tp>
        <v>2.2490000000000001</v>
        <stp/>
        <stp>##V3_BDPV12</stp>
        <stp>XS2110077299 Corp</stp>
        <stp>coupon</stp>
        <stp>[sectors 01.xlsx]tkrBbg!R2C9</stp>
        <tr r="I2" s="5"/>
      </tp>
      <tp>
        <v>5.8689999999999998</v>
        <stp/>
        <stp>##V3_BDPV12</stp>
        <stp>XS1323897725 Corp</stp>
        <stp>coupon</stp>
        <stp>[sectors 01.xlsx]tkrBbg!R2C9</stp>
        <tr r="I2" s="5"/>
      </tp>
      <tp>
        <v>5.25</v>
        <stp/>
        <stp>##V3_BDPV12</stp>
        <stp>XS1294342792 Corp</stp>
        <stp>coupon</stp>
        <stp>[sectors 01.xlsx]tkrBbg!R2C9</stp>
        <tr r="I2" s="5"/>
      </tp>
      <tp>
        <v>3.75</v>
        <stp/>
        <stp>##V3_BDPV12</stp>
        <stp>XS1191320297 Corp</stp>
        <stp>coupon</stp>
        <stp>[sectors 01.xlsx]tkrBbg!R2C9</stp>
        <tr r="I2" s="5"/>
      </tp>
      <tp t="s">
        <v>Baa2</v>
        <stp/>
        <stp>##V3_BDPV12</stp>
        <stp>AS146424 Corp</stp>
        <stp>rtg_moody</stp>
        <stp>[sectors 01.xlsx]curves!R48C17</stp>
        <tr r="Q48" s="20"/>
      </tp>
      <tp t="s">
        <v>B2</v>
        <stp/>
        <stp>##V3_BDPV12</stp>
        <stp>ED984069 Corp</stp>
        <stp>rtg_moody</stp>
        <stp>[sectors 01.xlsx]all names!R61C16</stp>
        <tr r="P61" s="16"/>
      </tp>
      <tp t="s">
        <v>B2</v>
        <stp/>
        <stp>##V3_BDPV12</stp>
        <stp>ED984069 Corp</stp>
        <stp>rtg_moody</stp>
        <stp>[sectors 01.xlsx]all names!R61C17</stp>
        <tr r="Q61" s="16"/>
      </tp>
      <tp t="s">
        <v>Ba1</v>
        <stp/>
        <stp>##V3_BDPV12</stp>
        <stp>AU692498 Corp</stp>
        <stp>rtg_moody</stp>
        <stp>[sectors 01.xlsx]all names!R72C17</stp>
        <tr r="Q72" s="16"/>
      </tp>
      <tp t="s">
        <v>Baa2</v>
        <stp/>
        <stp>##V3_BDPV12</stp>
        <stp>EK628291 Corp</stp>
        <stp>rtg_moody</stp>
        <stp>[sectors 01.xlsx]all names!R71C17</stp>
        <tr r="Q71" s="16"/>
      </tp>
      <tp t="s">
        <v>Baa2</v>
        <stp/>
        <stp>##V3_BDPV12</stp>
        <stp>EK628291 Corp</stp>
        <stp>rtg_moody</stp>
        <stp>[sectors 01.xlsx]all names!R71C16</stp>
        <tr r="P71" s="16"/>
      </tp>
      <tp t="s">
        <v>Baa3</v>
        <stp/>
        <stp>##V3_BDPV12</stp>
        <stp>ZP870673 Corp</stp>
        <stp>rtg_moody</stp>
        <stp>[sectors 01.xlsx]all names!R64C17</stp>
        <tr r="Q64" s="16"/>
      </tp>
      <tp t="s">
        <v>Ba2</v>
        <stp/>
        <stp>##V3_BDPV12</stp>
        <stp>AW875570 Corp</stp>
        <stp>rtg_moody</stp>
        <stp>[sectors 01.xlsx]all names!R28C16</stp>
        <tr r="P28" s="16"/>
      </tp>
      <tp t="s">
        <v>Ba1</v>
        <stp/>
        <stp>##V3_BDPV12</stp>
        <stp>EK864970 Corp</stp>
        <stp>rtg_moody</stp>
        <stp>[sectors 01.xlsx]all names!R17C17</stp>
        <tr r="Q17" s="16"/>
      </tp>
      <tp t="s">
        <v>Ba1</v>
        <stp/>
        <stp>##V3_BDPV12</stp>
        <stp>EK803079 Corp</stp>
        <stp>rtg_moody</stp>
        <stp>[sectors 01.xlsx]all names!R51C16</stp>
        <tr r="P51" s="16"/>
      </tp>
      <tp t="s">
        <v>Baa3</v>
        <stp/>
        <stp>##V3_BDPV12</stp>
        <stp>ZQ804479 Corp</stp>
        <stp>rtg_moody</stp>
        <stp>[sectors 01.xlsx]all names!R50C17</stp>
        <tr r="Q50" s="16"/>
      </tp>
      <tp t="s">
        <v>Baa2</v>
        <stp/>
        <stp>##V3_BDPV12</stp>
        <stp>EK811579 Corp</stp>
        <stp>rtg_moody</stp>
        <stp>[sectors 01.xlsx]all names!R73C17</stp>
        <tr r="Q73" s="16"/>
      </tp>
      <tp t="s">
        <v>#N/A N/A</v>
        <stp/>
        <stp>##V3_BDPV12</stp>
        <stp>ZR796682 Corp</stp>
        <stp>rtg_moody</stp>
        <stp>[sectors 01.xlsx]all names!R39C16</stp>
        <tr r="P39" s="16"/>
      </tp>
      <tp t="s">
        <v>Ba1</v>
        <stp/>
        <stp>##V3_BDPV12</stp>
        <stp>EK848378 Corp</stp>
        <stp>rtg_moody</stp>
        <stp>[sectors 01.xlsx]all names!R17C16</stp>
        <tr r="P17" s="16"/>
      </tp>
      <tp t="s">
        <v>Baa3</v>
        <stp/>
        <stp>##V3_BDPV12</stp>
        <stp>ZR363807 Corp</stp>
        <stp>rtg_moody</stp>
        <stp>[sectors 01.xlsx]curves!R31C18</stp>
        <tr r="R31" s="20"/>
      </tp>
      <tp t="s">
        <v>SESGFP 5 5/8 PERP</v>
        <stp/>
        <stp>##V3_BDPV12</stp>
        <stp>AL211915 Corp</stp>
        <stp>security_name</stp>
        <stp>[sectors 01.xlsx]curves!R39C8</stp>
        <tr r="H39" s="20"/>
      </tp>
      <tp t="s">
        <v>TELIAS 1 3/8 05/11/81</v>
        <stp/>
        <stp>##V3_BDPV12</stp>
        <stp>ZP870673 Corp</stp>
        <stp>security_name</stp>
        <stp>[sectors 01.xlsx]curves!R45C8</stp>
        <tr r="H45" s="20"/>
      </tp>
      <tp t="s">
        <v>ARNDTN 5 1/4 PERP</v>
        <stp/>
        <stp>##V3_BDPV12</stp>
        <stp>AN964724 Corp</stp>
        <stp>security_name</stp>
        <stp>[sectors 01.xlsx]curves!R11C7</stp>
        <tr r="G11" s="20"/>
      </tp>
      <tp t="s">
        <v>22/01/2023</v>
        <stp/>
        <stp>##V3_BDPV12</stp>
        <stp>XS1491364953 Corp</stp>
        <stp>nxt_call_dt</stp>
        <stp>[sectors 01.xlsx]tkrBbg!R2C10</stp>
        <tr r="J2" s="5"/>
      </tp>
      <tp t="s">
        <v>#N/A N/A</v>
        <stp/>
        <stp>##V3_BDPV12</stp>
        <stp>ZS235422 Corp</stp>
        <stp>rtg_moody</stp>
        <stp>[sectors 01.xlsx]curves!R38C17</stp>
        <tr r="Q38" s="20"/>
      </tp>
      <tp t="s">
        <v>01/03/2024</v>
        <stp/>
        <stp>##V3_BDPV12</stp>
        <stp>XS1591694481 Corp</stp>
        <stp>nxt_call_dt</stp>
        <stp>[sectors 01.xlsx]tkrBbg!R2C10</stp>
        <tr r="J2" s="5"/>
      </tp>
      <tp t="s">
        <v>SOFTBK 6 PERP</v>
        <stp/>
        <stp>##V3_BDPV12</stp>
        <stp>AO262498 Corp</stp>
        <stp>security_name</stp>
        <stp>[sectors 01.xlsx]curves!R41C7</stp>
        <tr r="G41" s="20"/>
      </tp>
      <tp>
        <v>750000000</v>
        <stp/>
        <stp>##V3_BDPV12</stp>
        <stp>PTEDPLOM0017 Corp</stp>
        <stp>amt_outstanding</stp>
        <stp>[sectors 01.xlsx]tkrBbg!R2C12</stp>
        <tr r="L2" s="5"/>
      </tp>
      <tp t="s">
        <v>OMVAV 5 1/4 PERP</v>
        <stp/>
        <stp>##V3_BDPV12</stp>
        <stp>UV853118 Corp</stp>
        <stp>security_name</stp>
        <stp>[sectors 01.xlsx]curves!R33C7</stp>
        <tr r="G33" s="20"/>
      </tp>
      <tp t="s">
        <v>Baa2</v>
        <stp/>
        <stp>##V3_BDPV12</stp>
        <stp>QZ716550 Corp</stp>
        <stp>rtg_moody</stp>
        <stp>[sectors 01.xlsx]curves!R22C17</stp>
        <tr r="Q22" s="20"/>
      </tp>
      <tp>
        <v>1000000000</v>
        <stp/>
        <stp>##V3_BDPV12</stp>
        <stp>PTEDPKOM0034 Corp</stp>
        <stp>amt_outstanding</stp>
        <stp>[sectors 01.xlsx]tkrBbg!R2C12</stp>
        <tr r="L2" s="5"/>
      </tp>
      <tp t="s">
        <v>12/06/2021</v>
        <stp/>
        <stp>##V3_BDPV12</stp>
        <stp>XS1152338072 Corp</stp>
        <stp>nxt_call_dt</stp>
        <stp>[sectors 01.xlsx]tkrBbg!R2C10</stp>
        <tr r="J2" s="5"/>
      </tp>
      <tp t="s">
        <v>10/09/2020</v>
        <stp/>
        <stp>##V3_BDPV12</stp>
        <stp>XS1196714429 Corp</stp>
        <stp>nxt_call_dt</stp>
        <stp>[sectors 01.xlsx]tkrBbg!R2C10</stp>
        <tr r="J2" s="5"/>
      </tp>
      <tp t="s">
        <v>REPSM 3 3/4 PERP</v>
        <stp/>
        <stp>##V3_BDPV12</stp>
        <stp>BJ814648 Corp</stp>
        <stp>security_name</stp>
        <stp>[sectors 01.xlsx]curves!R36C8</stp>
        <tr r="H36" s="20"/>
      </tp>
      <tp t="s">
        <v>ORSTED 1 3/4 12/09/19</v>
        <stp/>
        <stp>##V3_BDPV12</stp>
        <stp>ZQ804479 Corp</stp>
        <stp>security_name</stp>
        <stp>[sectors 01.xlsx]curves!R35C8</stp>
        <tr r="H35" s="20"/>
      </tp>
      <tp>
        <v>4.625</v>
        <stp/>
        <stp>##V3_BDPV12</stp>
        <stp>XS1974894138 Corp</stp>
        <stp>coupon</stp>
        <stp>[sectors 01.xlsx]tkrBbg!R2C9</stp>
        <tr r="I2" s="5"/>
      </tp>
      <tp>
        <v>4.375</v>
        <stp/>
        <stp>##V3_BDPV12</stp>
        <stp>XS1933828433 Corp</stp>
        <stp>coupon</stp>
        <stp>[sectors 01.xlsx]tkrBbg!R2C9</stp>
        <tr r="I2" s="5"/>
      </tp>
      <tp t="s">
        <v>Baa3</v>
        <stp/>
        <stp>##V3_BDPV12</stp>
        <stp>AM938782 Corp</stp>
        <stp>rtg_moody</stp>
        <stp>[sectors 01.xlsx]curves!R45C17</stp>
        <tr r="Q45" s="20"/>
      </tp>
      <tp t="s">
        <v>CALLABLE</v>
        <stp/>
        <stp>##V3_BDPV12</stp>
        <stp>PTEDPKOM0034 Corp</stp>
        <stp>mty_typ</stp>
        <stp>[sectors 01.xlsx]tkrBbg!R2C11</stp>
        <tr r="K2" s="5"/>
      </tp>
      <tp t="s">
        <v>Baa3</v>
        <stp/>
        <stp>##V3_BDPV12</stp>
        <stp>EK508481 Corp</stp>
        <stp>rtg_moody</stp>
        <stp>[sectors 01.xlsx]curves!R34C17</stp>
        <tr r="Q34" s="20"/>
      </tp>
      <tp t="s">
        <v>CALLABLE</v>
        <stp/>
        <stp>##V3_BDPV12</stp>
        <stp>PTEDPLOM0017 Corp</stp>
        <stp>mty_typ</stp>
        <stp>[sectors 01.xlsx]tkrBbg!R2C11</stp>
        <tr r="K2" s="5"/>
      </tp>
      <tp t="s">
        <v>Baa2</v>
        <stp/>
        <stp>##V3_BDPV12</stp>
        <stp>EJ814830 Corp</stp>
        <stp>rtg_moody</stp>
        <stp>[sectors 01.xlsx]curves!R10C18</stp>
        <tr r="R10" s="20"/>
      </tp>
      <tp t="s">
        <v>Baa2</v>
        <stp/>
        <stp>##V3_BDPV12</stp>
        <stp>EJ814840 Corp</stp>
        <stp>rtg_moody</stp>
        <stp>[sectors 01.xlsx]curves!R10C17</stp>
        <tr r="Q10" s="20"/>
      </tp>
      <tp t="s">
        <v>A3</v>
        <stp/>
        <stp>##V3_BDPV12</stp>
        <stp>BK122273 Corp</stp>
        <stp>rtg_moody</stp>
        <stp>[sectors 01.xlsx]curves!R15C17</stp>
        <tr r="Q15" s="20"/>
      </tp>
      <tp t="s">
        <v>Ba1</v>
        <stp/>
        <stp>##V3_BDPV12</stp>
        <stp>EK825033 Corp</stp>
        <stp>rtg_moody</stp>
        <stp>[sectors 01.xlsx]curves!R16C17</stp>
        <tr r="Q16" s="20"/>
      </tp>
      <tp>
        <v>3</v>
        <stp/>
        <stp>##V3_BDPV12</stp>
        <stp>XS1677911825 Corp</stp>
        <stp>coupon</stp>
        <stp>[sectors 01.xlsx]tkrBbg!R2C9</stp>
        <tr r="I2" s="5"/>
      </tp>
      <tp t="s">
        <v>Ba1</v>
        <stp/>
        <stp>##V3_BDPV12</stp>
        <stp>AU692498 Corp</stp>
        <stp>rtg_moody</stp>
        <stp>[sectors 01.xlsx]curves!R50C18</stp>
        <tr r="R50" s="20"/>
      </tp>
      <tp>
        <v>4.625</v>
        <stp/>
        <stp>##V3_BDPV12</stp>
        <stp>XS1799939027 Corp</stp>
        <stp>coupon</stp>
        <stp>[sectors 01.xlsx]tkrBbg!R2C9</stp>
        <tr r="I2" s="5"/>
      </tp>
      <tp>
        <v>2.875</v>
        <stp/>
        <stp>##V3_BDPV12</stp>
        <stp>XS2027946610 Corp</stp>
        <stp>coupon</stp>
        <stp>[sectors 01.xlsx]tkrBbg!R2C9</stp>
        <tr r="I2" s="5"/>
      </tp>
      <tp t="s">
        <v>BAYNGR 3 3/4 07/01/74</v>
        <stp/>
        <stp>##V3_BDPV12</stp>
        <stp>DE000A11QR73 Corp</stp>
        <stp>security_name</stp>
        <stp>[sectors 01.xlsx]main!R24C7</stp>
        <tr r="G24" s="1"/>
      </tp>
      <tp t="s">
        <v>Ba1u</v>
        <stp/>
        <stp>##V3_BDPV12</stp>
        <stp>EK872764 Corp</stp>
        <stp>rtg_moody</stp>
        <stp>[sectors 01.xlsx]all names!R47C17</stp>
        <tr r="Q47" s="16"/>
      </tp>
      <tp t="s">
        <v>#N/A N/A</v>
        <stp/>
        <stp>##V3_BDPV12</stp>
        <stp>EK605885 Corp</stp>
        <stp>rtg_moody</stp>
        <stp>[sectors 01.xlsx]all names!R60C17</stp>
        <tr r="Q60" s="16"/>
      </tp>
      <tp t="s">
        <v>#N/A N/A</v>
        <stp/>
        <stp>##V3_BDPV12</stp>
        <stp>EK605885 Corp</stp>
        <stp>rtg_moody</stp>
        <stp>[sectors 01.xlsx]all names!R60C16</stp>
        <tr r="P60" s="16"/>
      </tp>
      <tp t="s">
        <v>#N/A N/A</v>
        <stp/>
        <stp>##V3_BDPV12</stp>
        <stp>AP909674 Corp</stp>
        <stp>rtg_moody</stp>
        <stp>[sectors 01.xlsx]all names!R35C16</stp>
        <tr r="P35" s="16"/>
      </tp>
      <tp t="s">
        <v>#N/A N/A</v>
        <stp/>
        <stp>##V3_BDPV12</stp>
        <stp>AP909674 Corp</stp>
        <stp>rtg_moody</stp>
        <stp>[sectors 01.xlsx]all names!R35C17</stp>
        <tr r="Q35" s="16"/>
      </tp>
      <tp t="s">
        <v>Ba1</v>
        <stp/>
        <stp>##V3_BDPV12</stp>
        <stp>AU654481 Corp</stp>
        <stp>rtg_moody</stp>
        <stp>[sectors 01.xlsx]all names!R72C16</stp>
        <tr r="P72" s="16"/>
      </tp>
      <tp t="s">
        <v>EDPPL 1.7 07/20/80</v>
        <stp/>
        <stp>##V3_BDPV12</stp>
        <stp>ZP454068 Corp</stp>
        <stp>security_name</stp>
        <stp>[sectors 01.xlsx]sectors (table)!R8C6</stp>
        <tr r="F8" s="24"/>
      </tp>
      <tp t="s">
        <v>Baa2</v>
        <stp/>
        <stp>##V3_BDPV12</stp>
        <stp>QJ993374 Corp</stp>
        <stp>rtg_moody</stp>
        <stp>[sectors 01.xlsx]all names!R48C17</stp>
        <tr r="Q48" s="16"/>
      </tp>
      <tp t="s">
        <v>Ba2</v>
        <stp/>
        <stp>##V3_BDPV12</stp>
        <stp>EK858869 Corp</stp>
        <stp>rtg_moody</stp>
        <stp>[sectors 01.xlsx]all names!R52C16</stp>
        <tr r="P52" s="16"/>
      </tp>
      <tp>
        <v>413.83157658828827</v>
        <stp/>
        <stp>##V3_BDPV12</stp>
        <stp>BJ814648 Corp</stp>
        <stp>yas_ispread</stp>
        <stp>[sectors 01.xlsx]sectors (table)!R9C12</stp>
        <tr r="L9" s="24"/>
      </tp>
      <tp>
        <v>2.875</v>
        <stp/>
        <stp>##V3_BDPV12</stp>
        <stp>XS2011260705 Corp</stp>
        <stp>coupon</stp>
        <stp>[sectors 01.xlsx]main!R9C6</stp>
        <tr r="F9" s="1"/>
      </tp>
      <tp t="s">
        <v>SESGFP 4 5/8 PERP</v>
        <stp/>
        <stp>##V3_BDPV12</stp>
        <stp>LW253022 Corp</stp>
        <stp>security_name</stp>
        <stp>[sectors 01.xlsx]curves!R39C7</stp>
        <tr r="G39" s="20"/>
      </tp>
      <tp t="s">
        <v>SEVFP 2 1/2 PERP</v>
        <stp/>
        <stp>##V3_BDPV12</stp>
        <stp>EK821917 Corp</stp>
        <stp>security_name</stp>
        <stp>[sectors 01.xlsx]curves!R40C7</stp>
        <tr r="G40" s="20"/>
      </tp>
      <tp t="s">
        <v>SOLBBB 4 1/4 PERP</v>
        <stp/>
        <stp>##V3_BDPV12</stp>
        <stp>AV915324 Corp</stp>
        <stp>security_name</stp>
        <stp>[sectors 01.xlsx]curves!R42C8</stp>
        <tr r="H42" s="20"/>
      </tp>
      <tp t="s">
        <v>16/06/2022</v>
        <stp/>
        <stp>##V3_BDPV12</stp>
        <stp>XS1572349865 Corp</stp>
        <stp>nxt_call_dt</stp>
        <stp>[sectors 01.xlsx]tkrBbg!R2C10</stp>
        <tr r="J2" s="5"/>
      </tp>
      <tp t="s">
        <v>ORAFP 4 PERP</v>
        <stp/>
        <stp>##V3_BDPV12</stp>
        <stp>EK508481 Corp</stp>
        <stp>security_name</stp>
        <stp>[sectors 01.xlsx]curves!R34C7</stp>
        <tr r="G34" s="20"/>
      </tp>
      <tp t="s">
        <v>Baa1</v>
        <stp/>
        <stp>##V3_BDPV12</stp>
        <stp>QJ201812 Corp</stp>
        <stp>rtg_moody</stp>
        <stp>[sectors 01.xlsx]curves!R14C18</stp>
        <tr r="R14" s="20"/>
      </tp>
      <tp t="s">
        <v>04/04/2023</v>
        <stp/>
        <stp>##V3_BDPV12</stp>
        <stp>XS1590787799 Corp</stp>
        <stp>nxt_call_dt</stp>
        <stp>[sectors 01.xlsx]tkrBbg!R2C10</stp>
        <tr r="J2" s="5"/>
      </tp>
      <tp t="s">
        <v>RWE 3 1/2 04/21/75</v>
        <stp/>
        <stp>##V3_BDPV12</stp>
        <stp>EK858869 Corp</stp>
        <stp>security_name</stp>
        <stp>[sectors 01.xlsx]curves!R37C7</stp>
        <tr r="G37" s="20"/>
      </tp>
      <tp t="s">
        <v>IFXGR 3 5/8 PERP</v>
        <stp/>
        <stp>##V3_BDPV12</stp>
        <stp>ZR796862 Corp</stp>
        <stp>security_name</stp>
        <stp>[sectors 01.xlsx]curves!R28C8</stp>
        <tr r="H28" s="20"/>
      </tp>
      <tp t="s">
        <v>REPSM 3 7/8 PERP</v>
        <stp/>
        <stp>##V3_BDPV12</stp>
        <stp>EK803079 Corp</stp>
        <stp>security_name</stp>
        <stp>[sectors 01.xlsx]curves!R36C7</stp>
        <tr r="G36" s="20"/>
      </tp>
      <tp>
        <v>2.25</v>
        <stp/>
        <stp>##V3_BDPV12</stp>
        <stp>XS1720192696 Corp</stp>
        <stp>coupon</stp>
        <stp>[sectors 01.xlsx]tkrBbg!R2C9</stp>
        <tr r="I2" s="5"/>
      </tp>
      <tp>
        <v>3</v>
        <stp/>
        <stp>##V3_BDPV12</stp>
        <stp>FR0011993500 Corp</stp>
        <stp>coupon</stp>
        <stp>[sectors 01.xlsx]tkrBbg!R2C9</stp>
        <tr r="I2" s="5"/>
      </tp>
      <tp>
        <v>56.695005313890931</v>
        <stp/>
        <stp>##V3_BDPV12</stp>
        <stp>UV391246 Corp</stp>
        <stp>Z_SPRD_MID</stp>
        <stp>[sectors 01.xlsx]curves!R19C13</stp>
        <tr r="M19" s="20"/>
      </tp>
      <tp>
        <v>4.4960000000000004</v>
        <stp/>
        <stp>##V3_BDPV12</stp>
        <stp>PTEDPKOM0034 Corp</stp>
        <stp>coupon</stp>
        <stp>[sectors 01.xlsx]tkrBbg!R2C9</stp>
        <tr r="I2" s="5"/>
      </tp>
      <tp t="s">
        <v>A3</v>
        <stp/>
        <stp>##V3_BDPV12</stp>
        <stp>BK123260 Corp</stp>
        <stp>rtg_moody</stp>
        <stp>[sectors 01.xlsx]curves!R15C18</stp>
        <tr r="R15" s="20"/>
      </tp>
      <tp>
        <v>5.125</v>
        <stp/>
        <stp>##V3_BDPV12</stp>
        <stp>XS1271836600 Corp</stp>
        <stp>coupon</stp>
        <stp>[sectors 01.xlsx]tkrBbg!R2C9</stp>
        <tr r="I2" s="5"/>
      </tp>
      <tp t="s">
        <v>#N/A N/A</v>
        <stp/>
        <stp>##V3_BDPV12</stp>
        <stp>AN964724 Corp</stp>
        <stp>rtg_moody</stp>
        <stp>[sectors 01.xlsx]curves!R11C17</stp>
        <tr r="Q11" s="20"/>
      </tp>
      <tp>
        <v>4.875</v>
        <stp/>
        <stp>##V3_BDPV12</stp>
        <stp>XS1888180996 Corp</stp>
        <stp>coupon</stp>
        <stp>[sectors 01.xlsx]tkrBbg!R2C9</stp>
        <tr r="I2" s="5"/>
      </tp>
      <tp>
        <v>5.25</v>
        <stp/>
        <stp>##V3_BDPV12</stp>
        <stp>XS1216019585 Corp</stp>
        <stp>coupon</stp>
        <stp>[sectors 01.xlsx]tkrBbg!R2C9</stp>
        <tr r="I2" s="5"/>
      </tp>
      <tp t="s">
        <v>Baa3</v>
        <stp/>
        <stp>##V3_BDPV12</stp>
        <stp>EK508481 Corp</stp>
        <stp>rtg_moody</stp>
        <stp>[sectors 01.xlsx]all names!R49C16</stp>
        <tr r="P49" s="16"/>
      </tp>
      <tp t="s">
        <v>Ba1</v>
        <stp/>
        <stp>##V3_BDPV12</stp>
        <stp>AX960245 Corp</stp>
        <stp>rtg_moody</stp>
        <stp>[sectors 01.xlsx]all names!R43C16</stp>
        <tr r="P43" s="16"/>
      </tp>
      <tp t="s">
        <v>Ba1</v>
        <stp/>
        <stp>##V3_BDPV12</stp>
        <stp>AX960245 Corp</stp>
        <stp>rtg_moody</stp>
        <stp>[sectors 01.xlsx]all names!R43C17</stp>
        <tr r="Q43" s="16"/>
      </tp>
      <tp t="s">
        <v>Baa2</v>
        <stp/>
        <stp>##V3_BDPV12</stp>
        <stp>AZ851450 Corp</stp>
        <stp>rtg_moody</stp>
        <stp>[sectors 01.xlsx]all names!R30C17</stp>
        <tr r="Q30" s="16"/>
      </tp>
      <tp t="s">
        <v>#N/A N/A</v>
        <stp/>
        <stp>##V3_BDPV12</stp>
        <stp>AP809058 Corp</stp>
        <stp>rtg_moody</stp>
        <stp>[sectors 01.xlsx]all names!R33C17</stp>
        <tr r="Q33" s="16"/>
      </tp>
      <tp t="s">
        <v>KPN 7 03/28/73</v>
        <stp/>
        <stp>##V3_BDPV12</stp>
        <stp>USN4297BBC74 Corp</stp>
        <stp>security name</stp>
        <stp>[sectors 01.xlsx]tkrBbg!R2C7</stp>
        <tr r="G2" s="5"/>
      </tp>
      <tp t="s">
        <v>EDPPL 1.7 07/20/80</v>
        <stp/>
        <stp>##V3_BDPV12</stp>
        <stp>PTEDPLOM0017 Corp</stp>
        <stp>security name</stp>
        <stp>[sectors 01.xlsx]tkrBbg!R2C7</stp>
        <tr r="G2" s="5"/>
      </tp>
      <tp t="s">
        <v>24/08/2026</v>
        <stp/>
        <stp>##V3_BDPV12</stp>
        <stp>XS1713463559 Corp</stp>
        <stp>nxt_call_dt</stp>
        <stp>[sectors 01.xlsx]curves eur!R16C9</stp>
        <tr r="I16" s="21"/>
      </tp>
      <tp t="s">
        <v>24/08/2023</v>
        <stp/>
        <stp>##V3_BDPV12</stp>
        <stp>XS1713463716 Corp</stp>
        <stp>nxt_call_dt</stp>
        <stp>[sectors 01.xlsx]curves eur!R16C8</stp>
        <tr r="H16" s="21"/>
      </tp>
      <tp>
        <v>2.875</v>
        <stp/>
        <stp>##V3_BDPV12</stp>
        <stp>XS2011260705 Corp</stp>
        <stp>coupon</stp>
        <stp>[sectors 01.xlsx]main!R8C6</stp>
        <tr r="F8" s="1"/>
      </tp>
      <tp t="s">
        <v>11/03/2026</v>
        <stp/>
        <stp>##V3_BDPV12</stp>
        <stp>XS2185997884 Corp</stp>
        <stp>nxt_call_dt</stp>
        <stp>[sectors 01.xlsx]tkrBbg!R2C10</stp>
        <tr r="J2" s="5"/>
      </tp>
      <tp t="s">
        <v>SBBBSS 4 5/8 PERP</v>
        <stp/>
        <stp>##V3_BDPV12</stp>
        <stp>ZS235422 Corp</stp>
        <stp>security_name</stp>
        <stp>[sectors 01.xlsx]curves!R38C7</stp>
        <tr r="G38" s="20"/>
      </tp>
      <tp t="s">
        <v>04/09/2023</v>
        <stp/>
        <stp>##V3_BDPV12</stp>
        <stp>XS1795406575 Corp</stp>
        <stp>nxt_call_dt</stp>
        <stp>[sectors 01.xlsx]tkrBbg!R2C10</stp>
        <tr r="J2" s="5"/>
      </tp>
      <tp t="s">
        <v>22/06/2026</v>
        <stp/>
        <stp>##V3_BDPV12</stp>
        <stp>XS1795406658 Corp</stp>
        <stp>nxt_call_dt</stp>
        <stp>[sectors 01.xlsx]tkrBbg!R2C10</stp>
        <tr r="J2" s="5"/>
      </tp>
      <tp t="s">
        <v>ERFFP 3 1/4 PERP</v>
        <stp/>
        <stp>##V3_BDPV12</stp>
        <stp>AP809058 Corp</stp>
        <stp>security_name</stp>
        <stp>[sectors 01.xlsx]curves!R25C8</stp>
        <tr r="H25" s="20"/>
      </tp>
      <tp t="s">
        <v>Ba2</v>
        <stp/>
        <stp>##V3_BDPV12</stp>
        <stp>UV323151 Corp</stp>
        <stp>rtg_moody</stp>
        <stp>[sectors 01.xlsx]curves!R37C18</stp>
        <tr r="R37" s="20"/>
      </tp>
      <tp>
        <v>6.5</v>
        <stp/>
        <stp>##V3_BDPV12</stp>
        <stp>XS1268050397 Corp</stp>
        <stp>coupon</stp>
        <stp>[sectors 01.xlsx]tkrBbg!R2C9</stp>
        <tr r="I2" s="5"/>
      </tp>
      <tp t="s">
        <v>B2u</v>
        <stp/>
        <stp>##V3_BDPV12</stp>
        <stp>AO262515 Corp</stp>
        <stp>rtg_moody</stp>
        <stp>[sectors 01.xlsx]curves!R41C18</stp>
        <tr r="R41" s="20"/>
      </tp>
      <tp t="s">
        <v>Ba1u</v>
        <stp/>
        <stp>##V3_BDPV12</stp>
        <stp>EK872764 Corp</stp>
        <stp>rtg_moody</stp>
        <stp>[sectors 01.xlsx]curves!R32C18</stp>
        <tr r="R32" s="20"/>
      </tp>
      <tp>
        <v>9.375</v>
        <stp/>
        <stp>##V3_BDPV12</stp>
        <stp>XS1934875219 Corp</stp>
        <stp>coupon</stp>
        <stp>[sectors 01.xlsx]tkrBbg!R2C9</stp>
        <tr r="I2" s="5"/>
      </tp>
      <tp t="s">
        <v>Baa3</v>
        <stp/>
        <stp>##V3_BDPV12</stp>
        <stp>EK753416 Corp</stp>
        <stp>rtg_moody</stp>
        <stp>[sectors 01.xlsx]curves!R26C17</stp>
        <tr r="Q26" s="20"/>
      </tp>
      <tp t="s">
        <v>#N/A Invalid Security</v>
        <stp/>
        <stp>##V3_BDPV12</stp>
        <stp>IE00B3F81R35 Corp</stp>
        <stp>industry_sector</stp>
        <stp>[sectors 01.xlsx]tkrBbg!R2C14</stp>
        <tr r="N2" s="5"/>
      </tp>
      <tp t="s">
        <v>Baa2</v>
        <stp/>
        <stp>##V3_BDPV12</stp>
        <stp>EJ814840 Corp</stp>
        <stp>rtg_moody</stp>
        <stp>[sectors 01.xlsx]all names!R12C17</stp>
        <tr r="Q12" s="16"/>
      </tp>
      <tp t="s">
        <v>Baa2</v>
        <stp/>
        <stp>##V3_BDPV12</stp>
        <stp>EJ814840 Corp</stp>
        <stp>rtg_moody</stp>
        <stp>[sectors 01.xlsx]all names!R12C16</stp>
        <tr r="P12" s="16"/>
      </tp>
      <tp t="s">
        <v>Industrial</v>
        <stp/>
        <stp>##V3_BDPV12</stp>
        <stp>DE000A1ZN206 Corp</stp>
        <stp>industry_sector</stp>
        <stp>[sectors 01.xlsx]tkrBbg!R2C14</stp>
        <tr r="N2" s="5"/>
      </tp>
      <tp t="s">
        <v>Ba1</v>
        <stp/>
        <stp>##V3_BDPV12</stp>
        <stp>QJ937853 Corp</stp>
        <stp>rtg_moody</stp>
        <stp>[sectors 01.xlsx]all names!R58C16</stp>
        <tr r="P58" s="16"/>
      </tp>
      <tp t="s">
        <v>Ba3</v>
        <stp/>
        <stp>##V3_BDPV12</stp>
        <stp>EK523297 Corp</stp>
        <stp>rtg_moody</stp>
        <stp>[sectors 01.xlsx]all names!R74C16</stp>
        <tr r="P74" s="16"/>
      </tp>
      <tp t="s">
        <v>Ba3</v>
        <stp/>
        <stp>##V3_BDPV12</stp>
        <stp>EK523297 Corp</stp>
        <stp>rtg_moody</stp>
        <stp>[sectors 01.xlsx]all names!R74C17</stp>
        <tr r="Q74" s="16"/>
      </tp>
      <tp t="s">
        <v>#N/A N/A</v>
        <stp/>
        <stp>##V3_BDPV12</stp>
        <stp>BJ924355 Corp</stp>
        <stp>rtg_moody</stp>
        <stp>[sectors 01.xlsx]all names!R25C17</stp>
        <tr r="Q25" s="16"/>
      </tp>
      <tp t="s">
        <v>Ba1</v>
        <stp/>
        <stp>##V3_BDPV12</stp>
        <stp>BJ814648 Corp</stp>
        <stp>rtg_moody</stp>
        <stp>[sectors 01.xlsx]all names!R51C17</stp>
        <tr r="Q51" s="16"/>
      </tp>
      <tp t="s">
        <v>Ba1u</v>
        <stp/>
        <stp>##V3_BDPV12</stp>
        <stp>EK588292 Corp</stp>
        <stp>rtg_moody</stp>
        <stp>[sectors 01.xlsx]all names!R47C16</stp>
        <tr r="P47" s="16"/>
      </tp>
      <tp t="s">
        <v>SOFTBK 6 7/8 PERP</v>
        <stp/>
        <stp>##V3_BDPV12</stp>
        <stp>XS1642686676 Corp</stp>
        <stp>security name</stp>
        <stp>[sectors 01.xlsx]tkrBbg!R2C7</stp>
        <tr r="G2" s="5"/>
      </tp>
      <tp t="s">
        <v>BAYNGR 3 1/8 11/12/79</v>
        <stp/>
        <stp>##V3_BDPV12</stp>
        <stp>XS2077670342 Corp</stp>
        <stp>security name</stp>
        <stp>[sectors 01.xlsx]tkrBbg!R2C7</stp>
        <tr r="G2" s="5"/>
      </tp>
      <tp t="s">
        <v>MRKGR 1 5/8 06/25/79</v>
        <stp/>
        <stp>##V3_BDPV12</stp>
        <stp>XS2011260531 Corp</stp>
        <stp>security name</stp>
        <stp>[sectors 01.xlsx]tkrBbg!R2C7</stp>
        <tr r="G2" s="5"/>
      </tp>
      <tp t="s">
        <v>EDF 4 PERP</v>
        <stp/>
        <stp>##V3_BDPV12</stp>
        <stp>FR0013367612 Corp</stp>
        <stp>security name</stp>
        <stp>[sectors 01.xlsx]tkrBbg!R2C7</stp>
        <tr r="G2" s="5"/>
      </tp>
      <tp t="s">
        <v>MRKGR 3 3/8 12/12/74</v>
        <stp/>
        <stp>##V3_BDPV12</stp>
        <stp>XS1152343668 Corp</stp>
        <stp>security name</stp>
        <stp>[sectors 01.xlsx]tkrBbg!R2C7</stp>
        <tr r="G2" s="5"/>
      </tp>
      <tp t="s">
        <v>ENELIM 2 1/2 11/24/78</v>
        <stp/>
        <stp>##V3_BDPV12</stp>
        <stp>XS1713463716 Corp</stp>
        <stp>security name</stp>
        <stp>[sectors 01.xlsx]tkrBbg!R2C7</stp>
        <tr r="G2" s="5"/>
      </tp>
      <tp t="s">
        <v>Utilities</v>
        <stp/>
        <stp>##V3_BDPV12</stp>
        <stp>BE0002597756 Corp</stp>
        <stp>industry_sector</stp>
        <stp>[sectors 01.xlsx]tkrBbg!R2C14</stp>
        <tr r="N2" s="5"/>
      </tp>
      <tp t="s">
        <v>BB+</v>
        <stp/>
        <stp>##V3_BDPV12</stp>
        <stp>XS0992293901 Corp</stp>
        <stp>bb_composite</stp>
        <stp>[sectors 01.xlsx]curves eur!R7C16</stp>
        <tr r="P7" s="21"/>
      </tp>
      <tp t="s">
        <v>GYCGR 2 1/2 PERP</v>
        <stp/>
        <stp>##V3_BDPV12</stp>
        <stp>XS1811181566 Corp</stp>
        <stp>security name</stp>
        <stp>[sectors 01.xlsx]tkrBbg!R2C7</stp>
        <tr r="G2" s="5"/>
      </tp>
      <tp t="s">
        <v>SOLBBB 5.869 PERP</v>
        <stp/>
        <stp>##V3_BDPV12</stp>
        <stp>XS1323897725 Corp</stp>
        <stp>security name</stp>
        <stp>[sectors 01.xlsx]tkrBbg!R2C7</stp>
        <tr r="G2" s="5"/>
      </tp>
      <tp t="s">
        <v>ENELIM 5 01/15/75</v>
        <stp/>
        <stp>##V3_BDPV12</stp>
        <stp>XS1014997073 Corp</stp>
        <stp>security name</stp>
        <stp>[sectors 01.xlsx]tkrBbg!R2C7</stp>
        <tr r="G2" s="5"/>
      </tp>
      <tp t="s">
        <v>SSELN 2 3/8 PERP</v>
        <stp/>
        <stp>##V3_BDPV12</stp>
        <stp>XS1196713298 Corp</stp>
        <stp>security name</stp>
        <stp>[sectors 01.xlsx]tkrBbg!R2C7</stp>
        <tr r="G2" s="5"/>
      </tp>
      <tp t="s">
        <v>Basic Materials</v>
        <stp/>
        <stp>##V3_BDPV12</stp>
        <stp>BE6309987400 Corp</stp>
        <stp>industry_sector</stp>
        <stp>[sectors 01.xlsx]tkrBbg!R2C14</stp>
        <tr r="N2" s="5"/>
      </tp>
    </main>
    <main first="bofaddin.rtdserver">
      <tp t="s">
        <v>#N/A N/A</v>
        <stp/>
        <stp>BDH|3956677589676940740</stp>
        <tr r="U10" s="24"/>
      </tp>
      <tp t="s">
        <v>#N/A N/A</v>
        <stp/>
        <stp>BDH|6581359219240051835</stp>
        <tr r="AE32" s="20"/>
        <tr r="AD12" s="21"/>
      </tp>
      <tp t="s">
        <v>#N/A N/A</v>
        <stp/>
        <stp>BDH|9846660680052669902</stp>
        <tr r="U31" s="24"/>
      </tp>
    </main>
    <main first="bloomberg.rtd">
      <tp>
        <v>299.50140380859375</v>
        <stp/>
        <stp>##V3_BDPV12</stp>
        <stp>ZP482524 Corp</stp>
        <stp>blp_i_sprd_mid</stp>
        <stp>[sectors 01.xlsx]curves!R8C14</stp>
        <tr r="N8" s="20"/>
      </tp>
    </main>
    <main first="bofaddin.rtdserver">
      <tp t="s">
        <v>#N/A N/A</v>
        <stp/>
        <stp>BDH|4688160855924305882</stp>
        <tr r="AD32" s="20"/>
        <tr r="AC12" s="21"/>
      </tp>
    </main>
    <main first="bloomberg.rtd">
      <tp t="s">
        <v>Financial</v>
        <stp/>
        <stp>##V3_BDPV12</stp>
        <stp>DE000A161W62 Corp</stp>
        <stp>industry_sector</stp>
        <stp>[sectors 01.xlsx]tkrBbg!R2C14</stp>
        <tr r="N2" s="5"/>
      </tp>
    </main>
    <main first="bofaddin.rtdserver">
      <tp t="s">
        <v>#N/A N/A</v>
        <stp/>
        <stp>BDH|8204147360134022795</stp>
        <tr r="V34" s="24"/>
      </tp>
    </main>
    <main first="bloomberg.rtd">
      <tp t="s">
        <v>Utilities</v>
        <stp/>
        <stp>##V3_BDPV12</stp>
        <stp>FR0011942283 Corp</stp>
        <stp>industry_sector</stp>
        <stp>[sectors 01.xlsx]tkrBbg!R2C14</stp>
        <tr r="N2" s="5"/>
      </tp>
      <tp t="s">
        <v>Utilities</v>
        <stp/>
        <stp>##V3_BDPV12</stp>
        <stp>FR0013252061 Corp</stp>
        <stp>industry_sector</stp>
        <stp>[sectors 01.xlsx]tkrBbg!R2C14</stp>
        <tr r="N2" s="5"/>
      </tp>
    </main>
    <main first="bofaddin.rtdserver">
      <tp t="s">
        <v>#N/A N/A</v>
        <stp/>
        <stp>BDH|4445782230065663971</stp>
        <tr r="AD31" s="21"/>
      </tp>
      <tp t="s">
        <v>#N/A N/A</v>
        <stp/>
        <stp>BDH|7317800669015408038</stp>
        <tr r="AA28" s="24"/>
      </tp>
      <tp t="s">
        <v>#N/A N/A</v>
        <stp/>
        <stp>BDH|7499363282194820452</stp>
        <tr r="AD7" s="20"/>
      </tp>
    </main>
    <main first="bofaddin.rtdserver">
      <tp t="s">
        <v>#N/A N/A</v>
        <stp/>
        <stp>BDH|1519437183562325347</stp>
        <tr r="AD35" s="21"/>
      </tp>
      <tp t="s">
        <v>#N/A N/A</v>
        <stp/>
        <stp>BDH|8291561196678175010</stp>
        <tr r="AE20" s="20"/>
      </tp>
      <tp t="s">
        <v>#N/A N/A</v>
        <stp/>
        <stp>BDH|4543890140531880561</stp>
        <tr r="AD12" s="20"/>
        <tr r="AC14" s="21"/>
      </tp>
    </main>
    <main first="bloomberg.rtd">
      <tp>
        <v>2.625</v>
        <stp/>
        <stp>##V3_BDPV12</stp>
        <stp>XS1195202822 Corp</stp>
        <stp>coupon</stp>
        <stp>[sectors 01.xlsx]main!R43C6</stp>
        <tr r="F43" s="1"/>
      </tp>
      <tp>
        <v>6.25</v>
        <stp/>
        <stp>##V3_BDPV12</stp>
        <stp>XS1294343337 Corp</stp>
        <stp>coupon</stp>
        <stp>[sectors 01.xlsx]main!R29C6</stp>
        <tr r="F29" s="1"/>
      </tp>
    </main>
    <main first="bofaddin.rtdserver">
      <tp t="s">
        <v>#N/A N/A</v>
        <stp/>
        <stp>BDH|8277497115717952605</stp>
        <tr r="Z9" s="20"/>
        <tr r="Y18" s="21"/>
      </tp>
    </main>
    <main first="bofaddin.rtdserver">
      <tp t="e">
        <v>#N/A</v>
        <stp/>
        <stp>BDH|9769308143390166212</stp>
        <tr r="Z32" s="24"/>
      </tp>
    </main>
    <main first="bloomberg.rtd">
      <tp t="s">
        <v>Consumer, Non-cyclical</v>
        <stp/>
        <stp>##V3_BDPV12</stp>
        <stp>FR0013292828 Corp</stp>
        <stp>industry_sector</stp>
        <stp>[sectors 01.xlsx]tkrBbg!R2C14</stp>
        <tr r="N2" s="5"/>
        <tr r="N2" s="5"/>
      </tp>
    </main>
    <main first="bloomberg.rtd">
      <tp t="s">
        <v>EUR</v>
        <stp/>
        <stp>##V3_BDPV12</stp>
        <stp>ZQ804479 Corp</stp>
        <stp>crncy</stp>
        <stp>[sectors 01.xlsx]curves eur!R24C20</stp>
        <tr r="T24" s="21"/>
      </tp>
      <tp t="s">
        <v>EUR</v>
        <stp/>
        <stp>##V3_BDPV12</stp>
        <stp>ZQ099270 Corp</stp>
        <stp>crncy</stp>
        <stp>[sectors 01.xlsx]curves eur!R30C19</stp>
        <tr r="S30" s="21"/>
      </tp>
      <tp t="s">
        <v>DBHNGR 1.6 PERP</v>
        <stp/>
        <stp>##V3_BDPV12</stp>
        <stp>ZQ100348 Corp</stp>
        <stp>security_name</stp>
        <stp>[sectors 01.xlsx]curves eur!R30C7</stp>
        <tr r="G30" s="21"/>
      </tp>
      <tp t="s">
        <v>BB+</v>
        <stp/>
        <stp>##V3_BDPV12</stp>
        <stp>EJ723329 Corp</stp>
        <stp>bb_composite</stp>
        <stp>[sectors 01.xlsx]curves eur!R24C16</stp>
        <tr r="P24" s="21"/>
      </tp>
      <tp t="s">
        <v>EUR</v>
        <stp/>
        <stp>##V3_BDPV12</stp>
        <stp>AQ711148 Corp</stp>
        <stp>crncy</stp>
        <stp>[sectors 01.xlsx]curves eur!R40C19</stp>
        <tr r="S40" s="21"/>
      </tp>
      <tp t="s">
        <v>BBB+</v>
        <stp/>
        <stp>##V3_BDPV12</stp>
        <stp>ZQ100348 Corp</stp>
        <stp>bb_composite</stp>
        <stp>[sectors 01.xlsx]curves eur!R30C17</stp>
        <tr r="Q30" s="21"/>
      </tp>
      <tp t="s">
        <v>#N/A N/A</v>
        <stp/>
        <stp>##V3_BDPV12</stp>
        <stp>ZR457518 Corp</stp>
        <stp>bb_composite</stp>
        <stp>[sectors 01.xlsx]curves eur!R32C16</stp>
        <tr r="P32" s="21"/>
      </tp>
      <tp t="s">
        <v>EUR</v>
        <stp/>
        <stp>##V3_BDPV12</stp>
        <stp>BJ814648 Corp</stp>
        <stp>crncy</stp>
        <stp>[sectors 01.xlsx]curves eur!R11C20</stp>
        <tr r="T11" s="21"/>
      </tp>
      <tp t="s">
        <v>TOTAL 3.369 PERP</v>
        <stp/>
        <stp>##V3_BDPV12</stp>
        <stp>XS1501166869 Corp</stp>
        <stp>security_name</stp>
        <stp>[sectors 01.xlsx]main!R42C7</stp>
        <tr r="G42" s="1"/>
      </tp>
      <tp t="s">
        <v>REPSM 4.247 PERP</v>
        <stp/>
        <stp>##V3_BDPV12</stp>
        <stp>XS2186001314 Corp</stp>
        <stp>security name</stp>
        <stp>[sectors 01.xlsx]tkrBbg!R2C7</stp>
        <tr r="G2" s="5"/>
      </tp>
      <tp t="s">
        <v>NGGLN 2 1/8 09/05/82</v>
        <stp/>
        <stp>##V3_BDPV12</stp>
        <stp>XS2010045511 Corp</stp>
        <stp>security name</stp>
        <stp>[sectors 01.xlsx]tkrBbg!R2C7</stp>
        <tr r="G2" s="5"/>
      </tp>
      <tp t="s">
        <v>TELEFO 2 7/8 PERP</v>
        <stp/>
        <stp>##V3_BDPV12</stp>
        <stp>XS2056371334 Corp</stp>
        <stp>security name</stp>
        <stp>[sectors 01.xlsx]tkrBbg!R2C7</stp>
        <tr r="G2" s="5"/>
      </tp>
      <tp t="s">
        <v>VW 3 1/2 PERP</v>
        <stp/>
        <stp>##V3_BDPV12</stp>
        <stp>XS1206541366 Corp</stp>
        <stp>security name</stp>
        <stp>[sectors 01.xlsx]tkrBbg!R2C7</stp>
        <tr r="G2" s="5"/>
      </tp>
      <tp t="s">
        <v>ENELIM 5.451 01/10/74</v>
        <stp/>
        <stp>##V3_BDPV12</stp>
        <stp>XS0954675129 Corp</stp>
        <stp>security name</stp>
        <stp>[sectors 01.xlsx]tkrBbg!R2C7</stp>
        <tr r="G2" s="5"/>
      </tp>
      <tp t="s">
        <v>LXSGR 4 1/2 12/06/76</v>
        <stp/>
        <stp>##V3_BDPV12</stp>
        <stp>XS1405763019 Corp</stp>
        <stp>security name</stp>
        <stp>[sectors 01.xlsx]tkrBbg!R2C7</stp>
        <tr r="G2" s="5"/>
      </tp>
      <tp t="s">
        <v>IFXGR 2 7/8 PERP</v>
        <stp/>
        <stp>##V3_BDPV12</stp>
        <stp>XS2056730323 Corp</stp>
        <stp>security name</stp>
        <stp>[sectors 01.xlsx]tkrBbg!R2C7</stp>
        <tr r="G2" s="5"/>
      </tp>
      <tp t="s">
        <v>DBHNGR 1.6 PERP</v>
        <stp/>
        <stp>##V3_BDPV12</stp>
        <stp>XS2010039548 Corp</stp>
        <stp>security name</stp>
        <stp>[sectors 01.xlsx]tkrBbg!R2C7</stp>
        <tr r="G2" s="5"/>
      </tp>
      <tp t="s">
        <v>SSELN 4 3/4 09/16/77</v>
        <stp/>
        <stp>##V3_BDPV12</stp>
        <stp>XS1572343744 Corp</stp>
        <stp>security name</stp>
        <stp>[sectors 01.xlsx]tkrBbg!R2C7</stp>
        <tr r="G2" s="5"/>
      </tp>
      <tp t="s">
        <v>BAYNGR 3 3/4 07/01/74</v>
        <stp/>
        <stp>##V3_BDPV12</stp>
        <stp>DE000A11QR73 Corp</stp>
        <stp>security name</stp>
        <stp>[sectors 01.xlsx]tkrBbg!R2C7</stp>
        <tr r="G2" s="5"/>
      </tp>
      <tp t="s">
        <v>SEVFP 3 PERP</v>
        <stp/>
        <stp>##V3_BDPV12</stp>
        <stp>FR0011993500 Corp</stp>
        <stp>security name</stp>
        <stp>[sectors 01.xlsx]tkrBbg!R2C7</stp>
        <tr r="G2" s="5"/>
      </tp>
      <tp t="s">
        <v>SBBBSS 4 5/8 PERP</v>
        <stp/>
        <stp>##V3_BDPV12</stp>
        <stp>XS1974894138 Corp</stp>
        <stp>security name</stp>
        <stp>[sectors 01.xlsx]tkrBbg!R2C7</stp>
        <tr r="G2" s="5"/>
      </tp>
      <tp t="s">
        <v>TENN 2.995 PERP</v>
        <stp/>
        <stp>##V3_BDPV12</stp>
        <stp>XS1591694481 Corp</stp>
        <stp>security name</stp>
        <stp>[sectors 01.xlsx]tkrBbg!R2C7</stp>
        <tr r="G2" s="5"/>
      </tp>
      <tp t="s">
        <v>Utilities</v>
        <stp/>
        <stp>##V3_BDPV12</stp>
        <stp>FR0011993500 Corp</stp>
        <stp>industry_sector</stp>
        <stp>[sectors 01.xlsx]tkrBbg!R2C14</stp>
        <tr r="N2" s="5"/>
      </tp>
    </main>
    <main first="bofaddin.rtdserver">
      <tp t="s">
        <v>#N/A N/A</v>
        <stp/>
        <stp>BDH|4292083743338321529</stp>
        <tr r="Y41" s="20"/>
      </tp>
    </main>
    <main first="bofaddin.rtdserver">
      <tp t="s">
        <v>#N/A N/A</v>
        <stp/>
        <stp>BDH|1236300467210961951</stp>
        <tr r="V13" s="24"/>
      </tp>
      <tp t="s">
        <v>#N/A N/A</v>
        <stp/>
        <stp>BDH|7654963135104311484</stp>
        <tr r="X16" s="21"/>
      </tp>
      <tp t="e">
        <v>#N/A</v>
        <stp/>
        <stp>BDH|5030198393383572309</stp>
        <tr r="AA18" s="24"/>
      </tp>
      <tp t="s">
        <v>#N/A N/A</v>
        <stp/>
        <stp>BDH|5683149883856762795</stp>
        <tr r="AA25" s="24"/>
      </tp>
    </main>
    <main first="bofaddin.rtdserver">
      <tp t="s">
        <v>#N/A N/A</v>
        <stp/>
        <stp>BDH|1334940191044838824</stp>
        <tr r="AD11" s="20"/>
      </tp>
    </main>
    <main first="bofaddin.rtdserver">
      <tp t="s">
        <v>#N/A N/A</v>
        <stp/>
        <stp>BDH|4465962007700331045</stp>
        <tr r="Z40" s="20"/>
        <tr r="Y21" s="21"/>
      </tp>
    </main>
    <main first="bofaddin.rtdserver">
      <tp t="s">
        <v>#N/A N/A</v>
        <stp/>
        <stp>BDH|6795735469243997975</stp>
        <tr r="Y13" s="20"/>
        <tr r="X34" s="21"/>
      </tp>
    </main>
    <main first="bloomberg.rtd">
      <tp>
        <v>3.3690000000000002</v>
        <stp/>
        <stp>##V3_BDPV12</stp>
        <stp>XS1501166869 Corp</stp>
        <stp>coupon</stp>
        <stp>[sectors 01.xlsx]main!R36C6</stp>
        <tr r="F36" s="1"/>
      </tp>
    </main>
    <main first="bofaddin.rtdserver">
      <tp t="s">
        <v>#N/A N/A</v>
        <stp/>
        <stp>BDH|3517018271878696128</stp>
        <tr r="AE34" s="20"/>
      </tp>
      <tp t="s">
        <v>#N/A N/A</v>
        <stp/>
        <stp>BDH|3933378751501728994</stp>
        <tr r="Y51" s="20"/>
        <tr r="X33" s="21"/>
      </tp>
    </main>
    <main first="bofaddin.rtdserver">
      <tp t="s">
        <v>#N/A N/A</v>
        <stp/>
        <stp>BDH|6452982346451525790</stp>
        <tr r="AD16" s="20"/>
      </tp>
      <tp t="s">
        <v>#N/A N/A</v>
        <stp/>
        <stp>BDH|4964165566567681999</stp>
        <tr r="AE43" s="20"/>
        <tr r="AD43" s="20"/>
      </tp>
      <tp t="s">
        <v>#N/A N/A</v>
        <stp/>
        <stp>BDH|5283501719885973941</stp>
        <tr r="Z51" s="20"/>
        <tr r="Y33" s="21"/>
      </tp>
    </main>
    <main first="bloomberg.rtd">
      <tp t="s">
        <v>Communications</v>
        <stp/>
        <stp>##V3_BDPV12</stp>
        <stp>FR0013413887 Corp</stp>
        <stp>industry_sector</stp>
        <stp>[sectors 01.xlsx]tkrBbg!R2C14</stp>
        <tr r="N2" s="5"/>
      </tp>
      <tp>
        <v>5.25</v>
        <stp/>
        <stp>##V3_BDPV12</stp>
        <stp>USF2893TAF33 Corp</stp>
        <stp>coupon</stp>
        <stp>[sectors 01.xlsx]tkrBbg!R2C9</stp>
        <tr r="I2" s="5"/>
      </tp>
      <tp t="s">
        <v>25/07/2023</v>
        <stp/>
        <stp>##V3_BDPV12</stp>
        <stp>AS146424 Corp</stp>
        <stp>nxt_call_dt</stp>
        <stp>[sectors 01.xlsx]sectors (table)!R39C7</stp>
        <tr r="G39" s="24"/>
      </tp>
      <tp t="s">
        <v>EUR</v>
        <stp/>
        <stp>##V3_BDPV12</stp>
        <stp>ZQ100348 Corp</stp>
        <stp>crncy</stp>
        <stp>[sectors 01.xlsx]curves eur!R30C20</stp>
        <tr r="T30" s="21"/>
      </tp>
      <tp t="s">
        <v>EUR</v>
        <stp/>
        <stp>##V3_BDPV12</stp>
        <stp>ZS108668 Corp</stp>
        <stp>crncy</stp>
        <stp>[sectors 01.xlsx]curves eur!R13C20</stp>
        <tr r="T13" s="21"/>
      </tp>
      <tp t="s">
        <v>25/01/2026</v>
        <stp/>
        <stp>##V3_BDPV12</stp>
        <stp>AS146490 Corp</stp>
        <stp>nxt_call_dt</stp>
        <stp>[sectors 01.xlsx]sectors (table)!R39C8</stp>
        <tr r="H39" s="24"/>
      </tp>
      <tp t="s">
        <v>EUR</v>
        <stp/>
        <stp>##V3_BDPV12</stp>
        <stp>FR0013478252 Corp</stp>
        <stp>crncy</stp>
        <stp>[sectors 01.xlsx]sectors (table)!R37C18</stp>
        <tr r="R37" s="24"/>
      </tp>
      <tp t="s">
        <v>EUR</v>
        <stp/>
        <stp>##V3_BDPV12</stp>
        <stp>AP809058 Corp</stp>
        <stp>crncy</stp>
        <stp>[sectors 01.xlsx]curves eur!R32C20</stp>
        <tr r="T32" s="21"/>
      </tp>
      <tp t="s">
        <v>CPIPGR 4 7/8 PERP</v>
        <stp/>
        <stp>##V3_BDPV12</stp>
        <stp>ZS108668 Corp</stp>
        <stp>security_name</stp>
        <stp>[sectors 01.xlsx]curves eur!R13C7</stp>
        <tr r="G13" s="21"/>
      </tp>
      <tp t="s">
        <v>BB+</v>
        <stp/>
        <stp>##V3_BDPV12</stp>
        <stp>AS322477 Corp</stp>
        <stp>bb_composite</stp>
        <stp>[sectors 01.xlsx]curves eur!R13C16</stp>
        <tr r="P13" s="21"/>
      </tp>
      <tp t="s">
        <v>SOLVAY FIN</v>
        <stp/>
        <stp>##V3_BDPV12</stp>
        <stp>XS1323897725 Corp</stp>
        <stp>short_name</stp>
        <stp>[sectors 01.xlsx]main!R6C5</stp>
        <tr r="E6" s="1"/>
      </tp>
      <tp t="s">
        <v>EUR</v>
        <stp/>
        <stp>##V3_BDPV12</stp>
        <stp>EK811579 Corp</stp>
        <stp>crncy</stp>
        <stp>[sectors 01.xlsx]curves eur!R33C20</stp>
        <tr r="T33" s="21"/>
      </tp>
    </main>
    <main first="bloomberg.rtd">
      <tp t="s">
        <v>LXSGR 4 1/2 12/06/76</v>
        <stp/>
        <stp>##V3_BDPV12</stp>
        <stp>XS1405763019 Corp</stp>
        <stp>security_name</stp>
        <stp>[sectors 01.xlsx]main!R16C7</stp>
        <tr r="G16" s="1"/>
      </tp>
      <tp t="s">
        <v>AKEFP 4 3/4 PERP</v>
        <stp/>
        <stp>##V3_BDPV12</stp>
        <stp>FR0012278539 Corp</stp>
        <stp>security name</stp>
        <stp>[sectors 01.xlsx]tkrBbg!R2C7</stp>
        <tr r="G2" s="5"/>
      </tp>
      <tp t="s">
        <v>ENELIM 3 3/8 11/24/81</v>
        <stp/>
        <stp>##V3_BDPV12</stp>
        <stp>XS1713463559 Corp</stp>
        <stp>security name</stp>
        <stp>[sectors 01.xlsx]tkrBbg!R2C7</stp>
        <tr r="G2" s="5"/>
      </tp>
      <tp t="s">
        <v>MRKGR 2 7/8 06/25/79</v>
        <stp/>
        <stp>##V3_BDPV12</stp>
        <stp>XS2011260705 Corp</stp>
        <stp>security name</stp>
        <stp>[sectors 01.xlsx]tkrBbg!R2C7</stp>
        <tr r="G2" s="5"/>
      </tp>
      <tp t="s">
        <v>SBBBSS 2.624 PERP</v>
        <stp/>
        <stp>##V3_BDPV12</stp>
        <stp>XS2010032618 Corp</stp>
        <stp>security name</stp>
        <stp>[sectors 01.xlsx]tkrBbg!R2C7</stp>
        <tr r="G2" s="5"/>
      </tp>
      <tp t="s">
        <v>BERTEL 3 1/2 04/23/75</v>
        <stp/>
        <stp>##V3_BDPV12</stp>
        <stp>XS1222594472 Corp</stp>
        <stp>security name</stp>
        <stp>[sectors 01.xlsx]tkrBbg!R2C7</stp>
        <tr r="G2" s="5"/>
      </tp>
      <tp t="s">
        <v>TRAFIG 6 7/8 PERP</v>
        <stp/>
        <stp>##V3_BDPV12</stp>
        <stp>XS1582433428 Corp</stp>
        <stp>security name</stp>
        <stp>[sectors 01.xlsx]tkrBbg!R2C7</stp>
        <tr r="G2" s="5"/>
      </tp>
      <tp t="s">
        <v>ORSTED 6 1/4 06/26/13</v>
        <stp/>
        <stp>##V3_BDPV12</stp>
        <stp>XS0943370543 Corp</stp>
        <stp>security name</stp>
        <stp>[sectors 01.xlsx]tkrBbg!R2C7</stp>
        <tr r="G2" s="5"/>
      </tp>
      <tp t="s">
        <v>SOFTBK 6 PERP</v>
        <stp/>
        <stp>##V3_BDPV12</stp>
        <stp>XS1642682410 Corp</stp>
        <stp>security name</stp>
        <stp>[sectors 01.xlsx]tkrBbg!R2C7</stp>
        <tr r="G2" s="5"/>
      </tp>
      <tp t="s">
        <v>ORSTED 2 1/4 11/24/17</v>
        <stp/>
        <stp>##V3_BDPV12</stp>
        <stp>XS1720192696 Corp</stp>
        <stp>security name</stp>
        <stp>[sectors 01.xlsx]tkrBbg!R2C7</stp>
        <tr r="G2" s="5"/>
      </tp>
      <tp t="s">
        <v>JUSTLN 9 3/8 PERP</v>
        <stp/>
        <stp>##V3_BDPV12</stp>
        <stp>XS1934875219 Corp</stp>
        <stp>security name</stp>
        <stp>[sectors 01.xlsx]tkrBbg!R2C7</stp>
        <tr r="G2" s="5"/>
      </tp>
      <tp t="s">
        <v>ARNDTN 2 1/8 PERP</v>
        <stp/>
        <stp>##V3_BDPV12</stp>
        <stp>XS1752984440 Corp</stp>
        <stp>security name</stp>
        <stp>[sectors 01.xlsx]tkrBbg!R2C7</stp>
        <tr r="G2" s="5"/>
      </tp>
      <tp t="s">
        <v>SEVFP 2 1/2 PERP</v>
        <stp/>
        <stp>##V3_BDPV12</stp>
        <stp>FR0012648590 Corp</stp>
        <stp>security name</stp>
        <stp>[sectors 01.xlsx]tkrBbg!R2C7</stp>
        <tr r="G2" s="5"/>
      </tp>
    </main>
    <main first="bofaddin.rtdserver">
      <tp t="s">
        <v>#N/A N/A</v>
        <stp/>
        <stp>BDH|5665438886231064696</stp>
        <tr r="U34" s="24"/>
      </tp>
      <tp t="s">
        <v>#N/A N/A</v>
        <stp/>
        <stp>BDH|4093020392815290699</stp>
        <tr r="Y15" s="21"/>
      </tp>
    </main>
    <main first="bloomberg.rtd">
      <tp t="s">
        <v>Financial</v>
        <stp/>
        <stp>##V3_BDPV12</stp>
        <stp>FR0013330537 Corp</stp>
        <stp>industry_sector</stp>
        <stp>[sectors 01.xlsx]tkrBbg!R2C14</stp>
        <tr r="N2" s="5"/>
      </tp>
      <tp t="s">
        <v>Financial</v>
        <stp/>
        <stp>##V3_BDPV12</stp>
        <stp>FR0013330529 Corp</stp>
        <stp>industry_sector</stp>
        <stp>[sectors 01.xlsx]tkrBbg!R2C14</stp>
        <tr r="N2" s="5"/>
      </tp>
      <tp t="s">
        <v>Utilities</v>
        <stp/>
        <stp>##V3_BDPV12</stp>
        <stp>FR0013310505 Corp</stp>
        <stp>industry_sector</stp>
        <stp>[sectors 01.xlsx]tkrBbg!R2C14</stp>
        <tr r="N2" s="5"/>
      </tp>
    </main>
    <main first="bofaddin.rtdserver">
      <tp t="s">
        <v>#N/A N/A</v>
        <stp/>
        <stp>BDH|1983344201428262468</stp>
        <tr r="Z47" s="20"/>
      </tp>
    </main>
    <main first="bloomberg.rtd">
      <tp t="s">
        <v>Consumer, Cyclical</v>
        <stp/>
        <stp>##V3_BDPV12</stp>
        <stp>FR0012650281 Corp</stp>
        <stp>industry_sector</stp>
        <stp>[sectors 01.xlsx]tkrBbg!R2C14</stp>
        <tr r="N2" s="5"/>
      </tp>
    </main>
    <main first="bofaddin.rtdserver">
      <tp t="s">
        <v>#N/A N/A</v>
        <stp/>
        <stp>BDH|6854673414446308972</stp>
        <tr r="Z21" s="20"/>
        <tr r="Y42" s="21"/>
      </tp>
      <tp t="s">
        <v>#N/A N/A</v>
        <stp/>
        <stp>BDH|2132187166393089805</stp>
        <tr r="AC39" s="21"/>
      </tp>
    </main>
    <main first="bloomberg.rtd">
      <tp t="s">
        <v>Utilities</v>
        <stp/>
        <stp>##V3_BDPV12</stp>
        <stp>FR0011700293 Corp</stp>
        <stp>industry_sector</stp>
        <stp>[sectors 01.xlsx]tkrBbg!R2C14</stp>
        <tr r="N2" s="5"/>
      </tp>
    </main>
    <main first="bofaddin.rtdserver">
      <tp t="s">
        <v>#N/A N/A</v>
        <stp/>
        <stp>BDH|3274669546417916860</stp>
        <tr r="V27" s="24"/>
      </tp>
      <tp t="s">
        <v>#N/A N/A</v>
        <stp/>
        <stp>BDH|2455246298264887321</stp>
        <tr r="Y24" s="20"/>
        <tr r="X40" s="21"/>
      </tp>
    </main>
    <main first="bofaddin.rtdserver">
      <tp t="s">
        <v>#N/A N/A</v>
        <stp/>
        <stp>BDH|7796069975889421736</stp>
        <tr r="Z50" s="20"/>
        <tr r="Y36" s="21"/>
      </tp>
    </main>
    <main first="bloomberg.rtd">
      <tp>
        <v>3.3690000000000002</v>
        <stp/>
        <stp>##V3_BDPV12</stp>
        <stp>XS1501166869 Corp</stp>
        <stp>coupon</stp>
        <stp>[sectors 01.xlsx]main!R35C6</stp>
        <tr r="F35" s="1"/>
      </tp>
      <tp>
        <v>1.6</v>
        <stp/>
        <stp>##V3_BDPV12</stp>
        <stp>XS2010039548 Corp</stp>
        <stp>coupon</stp>
        <stp>[sectors 01.xlsx]main!R19C6</stp>
        <tr r="F19" s="1"/>
      </tp>
    </main>
    <main first="bofaddin.rtdserver">
      <tp t="s">
        <v>#N/A N/A</v>
        <stp/>
        <stp>BDH|5035236354605761903</stp>
        <tr r="AC15" s="21"/>
      </tp>
    </main>
    <main first="bofaddin.rtdserver">
      <tp t="s">
        <v>#N/A N/A</v>
        <stp/>
        <stp>BDH|3021677791502039074</stp>
        <tr r="Y26" s="20"/>
      </tp>
      <tp t="s">
        <v>#N/A N/A</v>
        <stp/>
        <stp>BDH|7005075089922063389</stp>
        <tr r="Z11" s="20"/>
      </tp>
      <tp t="s">
        <v>#N/A N/A</v>
        <stp/>
        <stp>BDH|9830543326857882743</stp>
        <tr r="V22" s="24"/>
      </tp>
    </main>
    <main first="bloomberg.rtd">
      <tp t="s">
        <v>PERP/CALL</v>
        <stp/>
        <stp>##V3_BDPV12</stp>
        <stp>FR0012648590 Corp</stp>
        <stp>mty_typ</stp>
        <stp>[sectors 01.xlsx]tkrBbg!R2C11</stp>
        <tr r="K2" s="5"/>
      </tp>
      <tp t="s">
        <v>PERP/CALL</v>
        <stp/>
        <stp>##V3_BDPV12</stp>
        <stp>FR0012278539 Corp</stp>
        <stp>mty_typ</stp>
        <stp>[sectors 01.xlsx]tkrBbg!R2C11</stp>
        <tr r="K2" s="5"/>
      </tp>
      <tp t="s">
        <v>PERP/CALL</v>
        <stp/>
        <stp>##V3_BDPV12</stp>
        <stp>FR0013398229 Corp</stp>
        <stp>mty_typ</stp>
        <stp>[sectors 01.xlsx]tkrBbg!R2C11</stp>
        <tr r="K2" s="5"/>
      </tp>
      <tp t="s">
        <v>PERP/CALL</v>
        <stp/>
        <stp>##V3_BDPV12</stp>
        <stp>FR0013478252 Corp</stp>
        <stp>mty_typ</stp>
        <stp>[sectors 01.xlsx]tkrBbg!R2C11</stp>
        <tr r="K2" s="5"/>
      </tp>
      <tp>
        <v>1000000000</v>
        <stp/>
        <stp>##V3_BDPV12</stp>
        <stp>FR0013398229 Corp</stp>
        <stp>amt_outstanding</stp>
        <stp>[sectors 01.xlsx]tkrBbg!R2C12</stp>
        <tr r="L2" s="5"/>
      </tp>
      <tp>
        <v>300000000</v>
        <stp/>
        <stp>##V3_BDPV12</stp>
        <stp>FR0013478252 Corp</stp>
        <stp>amt_outstanding</stp>
        <stp>[sectors 01.xlsx]tkrBbg!R2C12</stp>
        <tr r="L2" s="5"/>
      </tp>
      <tp>
        <v>300000000</v>
        <stp/>
        <stp>##V3_BDPV12</stp>
        <stp>FR0012278539 Corp</stp>
        <stp>amt_outstanding</stp>
        <stp>[sectors 01.xlsx]tkrBbg!R2C12</stp>
        <tr r="L2" s="5"/>
      </tp>
      <tp>
        <v>500000000</v>
        <stp/>
        <stp>##V3_BDPV12</stp>
        <stp>FR0012648590 Corp</stp>
        <stp>amt_outstanding</stp>
        <stp>[sectors 01.xlsx]tkrBbg!R2C12</stp>
        <tr r="L2" s="5"/>
      </tp>
      <tp t="s">
        <v>EUR</v>
        <stp/>
        <stp>##V3_BDPV12</stp>
        <stp>ZR796862 Corp</stp>
        <stp>crncy</stp>
        <stp>[sectors 01.xlsx]curves eur!R28C20</stp>
        <tr r="T28" s="21"/>
      </tp>
      <tp t="s">
        <v>EUR</v>
        <stp/>
        <stp>##V3_BDPV12</stp>
        <stp>ZR796682 Corp</stp>
        <stp>crncy</stp>
        <stp>[sectors 01.xlsx]curves eur!R28C19</stp>
        <tr r="S28" s="21"/>
      </tp>
      <tp t="s">
        <v>BBB+</v>
        <stp/>
        <stp>##V3_BDPV12</stp>
        <stp>BK123260 Corp</stp>
        <stp>bb_composite</stp>
        <stp>[sectors 01.xlsx]curves eur!R25C17</stp>
        <tr r="Q25" s="21"/>
      </tp>
      <tp t="s">
        <v>IFXGR 2 7/8 PERP</v>
        <stp/>
        <stp>##V3_BDPV12</stp>
        <stp>ZR796682 Corp</stp>
        <stp>security_name</stp>
        <stp>[sectors 01.xlsx]curves eur!R28C6</stp>
        <tr r="F28" s="21"/>
      </tp>
      <tp>
        <v>212.42271423339844</v>
        <stp/>
        <stp>##V3_BDPV12</stp>
        <stp>XS1890845875 Corp</stp>
        <stp>blp_i_sprd_mid</stp>
        <stp>[sectors 01.xlsx]curves eur!R37C13</stp>
        <tr r="M37" s="21"/>
      </tp>
      <tp t="s">
        <v>DBHNGR 0.95 PERP</v>
        <stp/>
        <stp>##V3_BDPV12</stp>
        <stp>ZQ099270 Corp</stp>
        <stp>security_name</stp>
        <stp>[sectors 01.xlsx]curves eur!R30C6</stp>
        <tr r="F30" s="21"/>
      </tp>
      <tp t="s">
        <v>BB</v>
        <stp/>
        <stp>##V3_BDPV12</stp>
        <stp>ZP659512 Corp</stp>
        <stp>bb_composite</stp>
        <stp>[sectors 01.xlsx]curves eur!R19C17</stp>
        <tr r="Q19" s="21"/>
      </tp>
      <tp t="s">
        <v>#N/A Invalid Security</v>
        <stp/>
        <stp>##V3_BDPV12</stp>
        <stp>IE00B3F81R35 Corp</stp>
        <stp>coupon</stp>
        <stp>[sectors 01.xlsx]tkrBbg!R2C9</stp>
        <tr r="I2" s="5"/>
      </tp>
      <tp t="s">
        <v>SOLVAY FIN</v>
        <stp/>
        <stp>##V3_BDPV12</stp>
        <stp>XS1323897725 Corp</stp>
        <stp>short_name</stp>
        <stp>[sectors 01.xlsx]main!R5C5</stp>
        <tr r="E5" s="1"/>
      </tp>
      <tp t="s">
        <v>ERFFP 2 7/8 PERP</v>
        <stp/>
        <stp>##V3_BDPV12</stp>
        <stp>ZR457518 Corp</stp>
        <stp>security_name</stp>
        <stp>[sectors 01.xlsx]curves eur!R32C6</stp>
        <tr r="F32" s="21"/>
      </tp>
      <tp t="s">
        <v>BBB+</v>
        <stp/>
        <stp>##V3_BDPV12</stp>
        <stp>ZQ099270 Corp</stp>
        <stp>bb_composite</stp>
        <stp>[sectors 01.xlsx]curves eur!R30C16</stp>
        <tr r="P30" s="21"/>
      </tp>
      <tp t="s">
        <v>SEVFP 1 5/8 PERP</v>
        <stp/>
        <stp>##V3_BDPV12</stp>
        <stp>ZR441424 Corp</stp>
        <stp>security_name</stp>
        <stp>[sectors 01.xlsx]curves eur!R21C7</stp>
        <tr r="G21" s="21"/>
      </tp>
      <tp t="s">
        <v>BB+</v>
        <stp/>
        <stp>##V3_BDPV12</stp>
        <stp>ZS108668 Corp</stp>
        <stp>bb_composite</stp>
        <stp>[sectors 01.xlsx]curves eur!R13C17</stp>
        <tr r="Q13" s="21"/>
      </tp>
      <tp t="s">
        <v>TELIAS 3 04/04/78</v>
        <stp/>
        <stp>##V3_BDPV12</stp>
        <stp>AM938782 Corp</stp>
        <stp>security_name</stp>
        <stp>[sectors 01.xlsx]curves eur!R26C6</stp>
        <tr r="F26" s="21"/>
      </tp>
      <tp t="s">
        <v>NR</v>
        <stp/>
        <stp>##V3_BDPV12</stp>
        <stp>UV391246 Corp</stp>
        <stp>bb_composite</stp>
        <stp>[sectors 01.xlsx]curves eur!R17C16</stp>
        <tr r="P17" s="21"/>
      </tp>
      <tp t="s">
        <v>EUR</v>
        <stp/>
        <stp>##V3_BDPV12</stp>
        <stp>EJ723329 Corp</stp>
        <stp>crncy</stp>
        <stp>[sectors 01.xlsx]curves eur!R24C19</stp>
        <tr r="S24" s="21"/>
      </tp>
      <tp t="s">
        <v>BAYNGR 3 3/4 07/01/74</v>
        <stp/>
        <stp>##V3_BDPV12</stp>
        <stp>EK352403 Corp</stp>
        <stp>security_name</stp>
        <stp>[sectors 01.xlsx]curves eur!R14C6</stp>
        <tr r="F14" s="21"/>
      </tp>
      <tp t="s">
        <v>CPIPGR 4 3/8 PERP</v>
        <stp/>
        <stp>##V3_BDPV12</stp>
        <stp>AS322477 Corp</stp>
        <stp>security_name</stp>
        <stp>[sectors 01.xlsx]curves eur!R13C6</stp>
        <tr r="F13" s="21"/>
      </tp>
      <tp t="s">
        <v>BAYNGR 2 3/8 11/12/79</v>
        <stp/>
        <stp>##V3_BDPV12</stp>
        <stp>XS2077670003 Corp</stp>
        <stp>security_name</stp>
        <stp>[sectors 01.xlsx]main!R21C7</stp>
        <tr r="G21" s="1"/>
      </tp>
      <tp t="s">
        <v>LXSGR 4 1/2 12/06/76</v>
        <stp/>
        <stp>##V3_BDPV12</stp>
        <stp>XS1405763019 Corp</stp>
        <stp>security_name</stp>
        <stp>[sectors 01.xlsx]main!R15C7</stp>
        <tr r="G15" s="1"/>
      </tp>
      <tp t="s">
        <v>AFFP 6 1/4 PERP</v>
        <stp/>
        <stp>##V3_BDPV12</stp>
        <stp>EK808355 Corp</stp>
        <stp>security_name</stp>
        <stp>[sectors 01.xlsx]all names!R8C6</stp>
        <tr r="F8" s="16"/>
      </tp>
      <tp t="s">
        <v>ACFP 4 1/8 PERP</v>
        <stp/>
        <stp>##V3_BDPV12</stp>
        <stp>EK337178 Corp</stp>
        <stp>security_name</stp>
        <stp>[sectors 01.xlsx]all names!R7C6</stp>
        <tr r="F7" s="16"/>
      </tp>
      <tp t="s">
        <v>ULFP 2 1/8 PERP</v>
        <stp/>
        <stp>##V3_BDPV12</stp>
        <stp>FR0013330529 Corp</stp>
        <stp>security name</stp>
        <stp>[sectors 01.xlsx]tkrBbg!R2C7</stp>
        <tr r="G2" s="5"/>
      </tp>
      <tp t="s">
        <v>OMVAV 6 1/4 PERP</v>
        <stp/>
        <stp>##V3_BDPV12</stp>
        <stp>XS1294343337 Corp</stp>
        <stp>security name</stp>
        <stp>[sectors 01.xlsx]tkrBbg!R2C7</stp>
        <tr r="G2" s="5"/>
      </tp>
      <tp t="s">
        <v>EDF 5 3/8 PERP</v>
        <stp/>
        <stp>##V3_BDPV12</stp>
        <stp>FR0011401751 Corp</stp>
        <stp>security name</stp>
        <stp>[sectors 01.xlsx]tkrBbg!R2C7</stp>
        <tr r="G2" s="5"/>
      </tp>
      <tp t="s">
        <v>ULFP 2 7/8 PERP</v>
        <stp/>
        <stp>##V3_BDPV12</stp>
        <stp>FR0013330537 Corp</stp>
        <stp>security name</stp>
        <stp>[sectors 01.xlsx]tkrBbg!R2C7</stp>
        <tr r="G2" s="5"/>
      </tp>
      <tp t="s">
        <v>ORAFP 5 PERP</v>
        <stp/>
        <stp>##V3_BDPV12</stp>
        <stp>XS1115498260 Corp</stp>
        <stp>security name</stp>
        <stp>[sectors 01.xlsx]tkrBbg!R2C7</stp>
        <tr r="G2" s="5"/>
      </tp>
      <tp t="s">
        <v>ENGIFP 1 3/8 PERP</v>
        <stp/>
        <stp>##V3_BDPV12</stp>
        <stp>FR0013310505 Corp</stp>
        <stp>security name</stp>
        <stp>[sectors 01.xlsx]tkrBbg!R2C7</stp>
        <tr r="G2" s="5"/>
      </tp>
      <tp t="s">
        <v>TLGGR 3 3/8 PERP</v>
        <stp/>
        <stp>##V3_BDPV12</stp>
        <stp>XS2055106210 Corp</stp>
        <stp>security name</stp>
        <stp>[sectors 01.xlsx]tkrBbg!R2C7</stp>
        <tr r="G2" s="5"/>
      </tp>
      <tp t="s">
        <v>OMVAV 2 7/8 PERP</v>
        <stp/>
        <stp>##V3_BDPV12</stp>
        <stp>XS1713462403 Corp</stp>
        <stp>security name</stp>
        <stp>[sectors 01.xlsx]tkrBbg!R2C7</stp>
        <tr r="G2" s="5"/>
      </tp>
      <tp t="s">
        <v>HEIBOS 3.248 PERP</v>
        <stp/>
        <stp>##V3_BDPV12</stp>
        <stp>XS2010037765 Corp</stp>
        <stp>security name</stp>
        <stp>[sectors 01.xlsx]tkrBbg!R2C7</stp>
        <tr r="G2" s="5"/>
      </tp>
      <tp t="s">
        <v>BAYNGR 2 3/8 11/12/79</v>
        <stp/>
        <stp>##V3_BDPV12</stp>
        <stp>XS2077670003 Corp</stp>
        <stp>security name</stp>
        <stp>[sectors 01.xlsx]tkrBbg!R2C7</stp>
        <tr r="G2" s="5"/>
      </tp>
      <tp t="s">
        <v>CNALN 3 04/10/76</v>
        <stp/>
        <stp>##V3_BDPV12</stp>
        <stp>XS1216020161 Corp</stp>
        <stp>security name</stp>
        <stp>[sectors 01.xlsx]tkrBbg!R2C7</stp>
        <tr r="G2" s="5"/>
      </tp>
      <tp t="s">
        <v>EDF 6 PERP</v>
        <stp/>
        <stp>##V3_BDPV12</stp>
        <stp>FR0011401728 Corp</stp>
        <stp>security name</stp>
        <stp>[sectors 01.xlsx]tkrBbg!R2C7</stp>
        <tr r="G2" s="5"/>
      </tp>
      <tp t="s">
        <v>ENGIFP 4 3/4 PERP</v>
        <stp/>
        <stp>##V3_BDPV12</stp>
        <stp>FR0011531730 Corp</stp>
        <stp>security name</stp>
        <stp>[sectors 01.xlsx]tkrBbg!R2C7</stp>
        <tr r="G2" s="5"/>
      </tp>
      <tp t="s">
        <v>LHAGR 5 1/8 08/12/75</v>
        <stp/>
        <stp>##V3_BDPV12</stp>
        <stp>XS1271836600 Corp</stp>
        <stp>security name</stp>
        <stp>[sectors 01.xlsx]tkrBbg!R2C7</stp>
        <tr r="G2" s="5"/>
      </tp>
      <tp t="s">
        <v>TELEFO 4 3/8 PERP</v>
        <stp/>
        <stp>##V3_BDPV12</stp>
        <stp>XS1933828433 Corp</stp>
        <stp>security name</stp>
        <stp>[sectors 01.xlsx]tkrBbg!R2C7</stp>
        <tr r="G2" s="5"/>
      </tp>
      <tp t="s">
        <v>ENELIM 6 5/8 09/15/76</v>
        <stp/>
        <stp>##V3_BDPV12</stp>
        <stp>XS1014987355 Corp</stp>
        <stp>security name</stp>
        <stp>[sectors 01.xlsx]tkrBbg!R2C7</stp>
        <tr r="G2" s="5"/>
      </tp>
      <tp t="s">
        <v>LHNVX 3 PERP</v>
        <stp/>
        <stp>##V3_BDPV12</stp>
        <stp>XS1713466495 Corp</stp>
        <stp>security name</stp>
        <stp>[sectors 01.xlsx]tkrBbg!R2C7</stp>
        <tr r="G2" s="5"/>
      </tp>
      <tp t="s">
        <v>NTGYSM 3 3/8 PERP</v>
        <stp/>
        <stp>##V3_BDPV12</stp>
        <stp>XS1224710399 Corp</stp>
        <stp>security name</stp>
        <stp>[sectors 01.xlsx]tkrBbg!R2C7</stp>
        <tr r="G2" s="5"/>
      </tp>
      <tp t="s">
        <v>TELIAS 3 04/04/78</v>
        <stp/>
        <stp>##V3_BDPV12</stp>
        <stp>XS1590787799 Corp</stp>
        <stp>security name</stp>
        <stp>[sectors 01.xlsx]tkrBbg!R2C7</stp>
        <tr r="G2" s="5"/>
      </tp>
    </main>
    <main first="bloomberg.rtd">
      <tp t="s">
        <v>Utilities</v>
        <stp/>
        <stp>##V3_BDPV12</stp>
        <stp>FR0011401751 Corp</stp>
        <stp>industry_sector</stp>
        <stp>[sectors 01.xlsx]tkrBbg!R2C14</stp>
        <tr r="N2" s="5"/>
      </tp>
      <tp t="s">
        <v>Utilities</v>
        <stp/>
        <stp>##V3_BDPV12</stp>
        <stp>FR0011531730 Corp</stp>
        <stp>industry_sector</stp>
        <stp>[sectors 01.xlsx]tkrBbg!R2C14</stp>
        <tr r="N2" s="5"/>
      </tp>
      <tp t="s">
        <v>Utilities</v>
        <stp/>
        <stp>##V3_BDPV12</stp>
        <stp>FR0011401728 Corp</stp>
        <stp>industry_sector</stp>
        <stp>[sectors 01.xlsx]tkrBbg!R2C14</stp>
        <tr r="N2" s="5"/>
      </tp>
    </main>
    <main first="bofaddin.rtdserver">
      <tp t="s">
        <v>#N/A N/A</v>
        <stp/>
        <stp>BDH|5581304655379092595</stp>
        <tr r="AE16" s="20"/>
      </tp>
      <tp t="s">
        <v>#N/A N/A</v>
        <stp/>
        <stp>BDH|1586488957468064730</stp>
        <tr r="Y23" s="20"/>
      </tp>
      <tp t="s">
        <v>#N/A N/A</v>
        <stp/>
        <stp>BDH|1741878902606987052</stp>
        <tr r="AA19" s="24"/>
      </tp>
      <tp t="s">
        <v>#N/A N/A</v>
        <stp/>
        <stp>BDH|7304819825675033795</stp>
        <tr r="AD35" s="20"/>
        <tr r="AC24" s="21"/>
      </tp>
      <tp t="s">
        <v>#N/A N/A</v>
        <stp/>
        <stp>BDH|9624101583718842738</stp>
        <tr r="V10" s="24"/>
      </tp>
    </main>
    <main first="bloomberg.rtd">
      <tp t="s">
        <v>Utilities</v>
        <stp/>
        <stp>##V3_BDPV12</stp>
        <stp>FR0013431244 Corp</stp>
        <stp>industry_sector</stp>
        <stp>[sectors 01.xlsx]tkrBbg!R2C14</stp>
        <tr r="N2" s="5"/>
      </tp>
    </main>
    <main first="bofaddin.rtdserver">
      <tp t="s">
        <v>#N/A N/A</v>
        <stp/>
        <stp>BDH|1653239340931190964</stp>
        <tr r="Y27" s="21"/>
      </tp>
    </main>
    <main first="bofaddin.rtdserver">
      <tp t="s">
        <v>#N/A N/A</v>
        <stp/>
        <stp>BDH|8249889893954873225</stp>
        <tr r="Z14" s="20"/>
      </tp>
      <tp t="s">
        <v>#N/A N/A</v>
        <stp/>
        <stp>BDH|6751274383002309139</stp>
        <tr r="X15" s="21"/>
      </tp>
      <tp t="s">
        <v>#N/A N/A</v>
        <stp/>
        <stp>BDH|4033568069761404981</stp>
        <tr r="AA34" s="24"/>
      </tp>
    </main>
    <main first="bloomberg.rtd">
      <tp>
        <v>4.5</v>
        <stp/>
        <stp>##V3_BDPV12</stp>
        <stp>XS1405763019 Corp</stp>
        <stp>coupon</stp>
        <stp>[sectors 01.xlsx]main!R18C6</stp>
        <tr r="F18" s="1"/>
      </tp>
    </main>
    <main first="bofaddin.rtdserver">
      <tp t="s">
        <v>#N/A N/A</v>
        <stp/>
        <stp>BDH|5936994996033601962</stp>
        <tr r="X35" s="21"/>
      </tp>
      <tp t="s">
        <v>#N/A N/A</v>
        <stp/>
        <stp>BDH|5244509493744522223</stp>
        <tr r="X11" s="21"/>
      </tp>
    </main>
    <main first="bloomberg.rtd">
      <tp t="s">
        <v>PERP/CALL</v>
        <stp/>
        <stp>##V3_BDPV12</stp>
        <stp>FR0013399177 Corp</stp>
        <stp>mty_typ</stp>
        <stp>[sectors 01.xlsx]tkrBbg!R2C11</stp>
        <tr r="K2" s="5"/>
      </tp>
      <tp>
        <v>2.125</v>
        <stp/>
        <stp>##V3_BDPV12</stp>
        <stp>DE000A2GSFF1 Corp</stp>
        <stp>coupon</stp>
        <stp>[sectors 01.xlsx]tkrBbg!R2C9</stp>
        <tr r="I2" s="5"/>
      </tp>
      <tp>
        <v>500000000</v>
        <stp/>
        <stp>##V3_BDPV12</stp>
        <stp>FR0013399177 Corp</stp>
        <stp>amt_outstanding</stp>
        <stp>[sectors 01.xlsx]tkrBbg!R2C12</stp>
        <tr r="L2" s="5"/>
      </tp>
      <tp t="s">
        <v>01/01/2028</v>
        <stp/>
        <stp>##V3_BDPV12</stp>
        <stp>ZR796862 Corp</stp>
        <stp>nxt_call_dt</stp>
        <stp>[sectors 01.xlsx]sectors (table)!R26C8</stp>
        <tr r="H26" s="24"/>
      </tp>
      <tp t="s">
        <v>17/02/2026</v>
        <stp/>
        <stp>##V3_BDPV12</stp>
        <stp>ZP989429 Corp</stp>
        <stp>nxt_call_dt</stp>
        <stp>[sectors 01.xlsx]sectors (table)!R18C8</stp>
        <tr r="H18" s="24"/>
      </tp>
      <tp t="s">
        <v>BBB+</v>
        <stp/>
        <stp>##V3_BDPV12</stp>
        <stp>BK122273 Corp</stp>
        <stp>bb_composite</stp>
        <stp>[sectors 01.xlsx]curves eur!R25C16</stp>
        <tr r="P25" s="21"/>
      </tp>
      <tp t="s">
        <v>NR</v>
        <stp/>
        <stp>##V3_BDPV12</stp>
        <stp>ZR441424 Corp</stp>
        <stp>bb_composite</stp>
        <stp>[sectors 01.xlsx]curves eur!R21C17</stp>
        <tr r="Q21" s="21"/>
      </tp>
      <tp t="s">
        <v>MERCK</v>
        <stp/>
        <stp>##V3_BDPV12</stp>
        <stp>XS1152343668 Corp</stp>
        <stp>short_name</stp>
        <stp>[sectors 01.xlsx]main!R7C5</stp>
        <tr r="E7" s="1"/>
      </tp>
      <tp t="s">
        <v>EUR</v>
        <stp/>
        <stp>##V3_BDPV12</stp>
        <stp>EK588292 Corp</stp>
        <stp>crncy</stp>
        <stp>[sectors 01.xlsx]curves eur!R12C19</stp>
        <tr r="S12" s="21"/>
      </tp>
      <tp t="s">
        <v>EUR</v>
        <stp/>
        <stp>##V3_BDPV12</stp>
        <stp>AN880322 Corp</stp>
        <stp>crncy</stp>
        <stp>[sectors 01.xlsx]curves eur!R33C19</stp>
        <tr r="S33" s="21"/>
      </tp>
      <tp t="s">
        <v>OMVAV 2 7/8 PERP</v>
        <stp/>
        <stp>##V3_BDPV12</stp>
        <stp>XS1713462403 Corp</stp>
        <stp>security_name</stp>
        <stp>[sectors 01.xlsx]main!R34C7</stp>
        <tr r="G34" s="1"/>
      </tp>
      <tp t="s">
        <v>BAYNGR 3 1/8 11/12/79</v>
        <stp/>
        <stp>##V3_BDPV12</stp>
        <stp>XS2077670342 Corp</stp>
        <stp>security_name</stp>
        <stp>[sectors 01.xlsx]main!R20C7</stp>
        <tr r="G20" s="1"/>
      </tp>
      <tp t="s">
        <v>TOTAL 2.708 PERP</v>
        <stp/>
        <stp>##V3_BDPV12</stp>
        <stp>XS1501167164 Corp</stp>
        <stp>security_name</stp>
        <stp>[sectors 01.xlsx]main!R40C7</stp>
        <tr r="G40" s="1"/>
      </tp>
      <tp t="s">
        <v>DBHNGR 0.95 PERP</v>
        <stp/>
        <stp>##V3_BDPV12</stp>
        <stp>XS2010039035 Corp</stp>
        <stp>security name</stp>
        <stp>[sectors 01.xlsx]tkrBbg!R2C7</stp>
        <tr r="G2" s="5"/>
      </tp>
      <tp t="s">
        <v>AKEFP 1 1/2 PERP</v>
        <stp/>
        <stp>##V3_BDPV12</stp>
        <stp>FR0013478252 Corp</stp>
        <stp>security name</stp>
        <stp>[sectors 01.xlsx]tkrBbg!R2C7</stp>
        <tr r="G2" s="5"/>
      </tp>
      <tp t="s">
        <v>VW 3 3/8 PERP</v>
        <stp/>
        <stp>##V3_BDPV12</stp>
        <stp>XS1799938995 Corp</stp>
        <stp>security name</stp>
        <stp>[sectors 01.xlsx]tkrBbg!R2C7</stp>
        <tr r="G2" s="5"/>
      </tp>
      <tp t="s">
        <v>ENGIFP 3 1/4 PERP</v>
        <stp/>
        <stp>##V3_BDPV12</stp>
        <stp>FR0013398229 Corp</stp>
        <stp>security name</stp>
        <stp>[sectors 01.xlsx]tkrBbg!R2C7</stp>
        <tr r="G2" s="5"/>
      </tp>
      <tp t="s">
        <v>ENGIFP 1 5/8 PERP</v>
        <stp/>
        <stp>##V3_BDPV12</stp>
        <stp>FR0013431244 Corp</stp>
        <stp>security name</stp>
        <stp>[sectors 01.xlsx]tkrBbg!R2C7</stp>
        <tr r="G2" s="5"/>
      </tp>
      <tp t="s">
        <v>IFXGR 3 5/8 PERP</v>
        <stp/>
        <stp>##V3_BDPV12</stp>
        <stp>XS2056730679 Corp</stp>
        <stp>security name</stp>
        <stp>[sectors 01.xlsx]tkrBbg!R2C7</stp>
        <tr r="G2" s="5"/>
      </tp>
      <tp t="s">
        <v>REPSM 4 1/2 03/25/75</v>
        <stp/>
        <stp>##V3_BDPV12</stp>
        <stp>XS1207058733 Corp</stp>
        <stp>security name</stp>
        <stp>[sectors 01.xlsx]tkrBbg!R2C7</stp>
        <tr r="G2" s="5"/>
      </tp>
      <tp t="s">
        <v>TELEFO 3 PERP</v>
        <stp/>
        <stp>##V3_BDPV12</stp>
        <stp>XS1795406575 Corp</stp>
        <stp>security name</stp>
        <stp>[sectors 01.xlsx]tkrBbg!R2C7</stp>
        <tr r="G2" s="5"/>
      </tp>
      <tp t="s">
        <v>EDF 5 PERP</v>
        <stp/>
        <stp>##V3_BDPV12</stp>
        <stp>FR0011697028 Corp</stp>
        <stp>security name</stp>
        <stp>[sectors 01.xlsx]tkrBbg!R2C7</stp>
        <tr r="G2" s="5"/>
      </tp>
      <tp t="s">
        <v>BHP 5 5/8 10/22/79</v>
        <stp/>
        <stp>##V3_BDPV12</stp>
        <stp>XS1309436910 Corp</stp>
        <stp>security name</stp>
        <stp>[sectors 01.xlsx]tkrBbg!R2C7</stp>
        <tr r="G2" s="5"/>
      </tp>
      <tp t="s">
        <v>ORAFP 4 PERP</v>
        <stp/>
        <stp>##V3_BDPV12</stp>
        <stp>XS1115490523 Corp</stp>
        <stp>security name</stp>
        <stp>[sectors 01.xlsx]tkrBbg!R2C7</stp>
        <tr r="G2" s="5"/>
      </tp>
      <tp t="s">
        <v>EDF 4 1/8 PERP</v>
        <stp/>
        <stp>##V3_BDPV12</stp>
        <stp>FR0011697010 Corp</stp>
        <stp>security name</stp>
        <stp>[sectors 01.xlsx]tkrBbg!R2C7</stp>
        <tr r="G2" s="5"/>
      </tp>
      <tp t="s">
        <v>DBOERS 2 3/4 02/05/41</v>
        <stp/>
        <stp>##V3_BDPV12</stp>
        <stp>DE000A161W62 Corp</stp>
        <stp>security name</stp>
        <stp>[sectors 01.xlsx]tkrBbg!R2C7</stp>
        <tr r="G2" s="5"/>
      </tp>
      <tp t="s">
        <v>TOTAL 2.708 PERP</v>
        <stp/>
        <stp>##V3_BDPV12</stp>
        <stp>XS1501167164 Corp</stp>
        <stp>security name</stp>
        <stp>[sectors 01.xlsx]tkrBbg!R2C7</stp>
        <tr r="G2" s="5"/>
      </tp>
      <tp t="s">
        <v>TELEFO 5 7/8 PERP</v>
        <stp/>
        <stp>##V3_BDPV12</stp>
        <stp>XS1050461034 Corp</stp>
        <stp>security name</stp>
        <stp>[sectors 01.xlsx]tkrBbg!R2C7</stp>
        <tr r="G2" s="5"/>
      </tp>
      <tp t="s">
        <v>ERFFP 2 7/8 PERP</v>
        <stp/>
        <stp>##V3_BDPV12</stp>
        <stp>XS2051471105 Corp</stp>
        <stp>security name</stp>
        <stp>[sectors 01.xlsx]tkrBbg!R2C7</stp>
        <tr r="G2" s="5"/>
      </tp>
      <tp t="s">
        <v>TOTAL 1 3/4 PERP</v>
        <stp/>
        <stp>##V3_BDPV12</stp>
        <stp>XS1974787480 Corp</stp>
        <stp>security name</stp>
        <stp>[sectors 01.xlsx]tkrBbg!R2C7</stp>
        <tr r="G2" s="5"/>
      </tp>
    </main>
    <main first="bofaddin.rtdserver">
      <tp t="s">
        <v>#N/A N/A</v>
        <stp/>
        <stp>BDH|4213184855460761820</stp>
        <tr r="AD40" s="20"/>
        <tr r="AC21" s="21"/>
      </tp>
      <tp t="s">
        <v>#N/A N/A</v>
        <stp/>
        <stp>BDH|5223983047120713015</stp>
        <tr r="AE35" s="20"/>
        <tr r="AD24" s="21"/>
      </tp>
      <tp t="s">
        <v>#N/A N/A</v>
        <stp/>
        <stp>BDH|1702440887923903667</stp>
        <tr r="AC31" s="21"/>
      </tp>
      <tp t="e">
        <v>#N/A</v>
        <stp/>
        <stp>BDH|9251188820881588375</stp>
        <tr r="Z36" s="24"/>
      </tp>
    </main>
    <main first="bloomberg.rtd">
      <tp t="s">
        <v>Consumer, Non-cyclical</v>
        <stp/>
        <stp>##V3_BDPV12</stp>
        <stp>FR0011606169 Corp</stp>
        <stp>industry_sector</stp>
        <stp>[sectors 01.xlsx]tkrBbg!R2C14</stp>
        <tr r="N2" s="5"/>
      </tp>
    </main>
    <main first="bofaddin.rtdserver">
      <tp t="s">
        <v>#N/A N/A</v>
        <stp/>
        <stp>BDH|3716046790483882158</stp>
        <tr r="Y35" s="21"/>
      </tp>
      <tp t="e">
        <v>#N/A</v>
        <stp/>
        <stp>BDH|6026982284548606756</stp>
        <tr r="AA23" s="24"/>
      </tp>
    </main>
    <main first="bofaddin.rtdserver">
      <tp t="s">
        <v>#N/A N/A</v>
        <stp/>
        <stp>BDH|7512866263395978445</stp>
        <tr r="Y10" s="20"/>
      </tp>
    </main>
    <main first="bofaddin.rtdserver">
      <tp t="s">
        <v>#N/A N/A</v>
        <stp/>
        <stp>BDH|7204070564631110833</stp>
        <tr r="AD29" s="20"/>
      </tp>
      <tp t="s">
        <v>#N/A N/A</v>
        <stp/>
        <stp>BDH|3559645535036521803</stp>
        <tr r="AD20" s="20"/>
      </tp>
      <tp t="s">
        <v>#N/A N/A</v>
        <stp/>
        <stp>BDH|3760574819529704688</stp>
        <tr r="V36" s="24"/>
      </tp>
    </main>
    <main first="bloomberg.rtd">
      <tp>
        <v>2.625</v>
        <stp/>
        <stp>##V3_BDPV12</stp>
        <stp>XS1195202822 Corp</stp>
        <stp>coupon</stp>
        <stp>[sectors 01.xlsx]main!R37C6</stp>
        <tr r="F37" s="1"/>
      </tp>
    </main>
    <main first="bloomberg.rtd">
      <tp t="s">
        <v>EUR</v>
        <stp/>
        <stp>##V3_BDPV12</stp>
        <stp>FR0013399177 Corp</stp>
        <stp>crncy</stp>
        <stp>[sectors 01.xlsx]sectors (table)!R7C17</stp>
        <tr r="Q7" s="24"/>
      </tp>
      <tp t="s">
        <v>29/01/2023</v>
        <stp/>
        <stp>##V3_BDPV12</stp>
        <stp>USF2893TAF33 Corp</stp>
        <stp>nxt_call_dt</stp>
        <stp>[sectors 01.xlsx]tkrBbg!R2C10</stp>
        <tr r="J2" s="5"/>
      </tp>
      <tp t="s">
        <v>22/01/2024</v>
        <stp/>
        <stp>##V3_BDPV12</stp>
        <stp>USF2893TAM83 Corp</stp>
        <stp>nxt_call_dt</stp>
        <stp>[sectors 01.xlsx]tkrBbg!R2C10</stp>
        <tr r="J2" s="5"/>
      </tp>
      <tp t="s">
        <v>22/01/2025</v>
        <stp/>
        <stp>##V3_BDPV12</stp>
        <stp>ZQ099270 Corp</stp>
        <stp>nxt_call_dt</stp>
        <stp>[sectors 01.xlsx]sectors (table)!R28C7</stp>
        <tr r="G28" s="24"/>
      </tp>
      <tp t="s">
        <v>EUR</v>
        <stp/>
        <stp>##V3_BDPV12</stp>
        <stp>ZR457518 Corp</stp>
        <stp>crncy</stp>
        <stp>[sectors 01.xlsx]curves eur!R32C19</stp>
        <tr r="S32" s="21"/>
      </tp>
      <tp t="s">
        <v>EUR</v>
        <stp/>
        <stp>##V3_BDPV12</stp>
        <stp>ZP454068 Corp</stp>
        <stp>crncy</stp>
        <stp>[sectors 01.xlsx]curves eur!R42C20</stp>
        <tr r="T42" s="21"/>
      </tp>
      <tp t="s">
        <v>ORSTED 6 1/4 06/26/13</v>
        <stp/>
        <stp>##V3_BDPV12</stp>
        <stp>EJ723329 Corp</stp>
        <stp>security_name</stp>
        <stp>[sectors 01.xlsx]curves eur!R24C6</stp>
        <tr r="F24" s="21"/>
      </tp>
      <tp t="s">
        <v>BBB-</v>
        <stp/>
        <stp>##V3_BDPV12</stp>
        <stp>AM938782 Corp</stp>
        <stp>bb_composite</stp>
        <stp>[sectors 01.xlsx]curves eur!R26C16</stp>
        <tr r="P26" s="21"/>
      </tp>
      <tp t="s">
        <v>BB</v>
        <stp/>
        <stp>##V3_BDPV12</stp>
        <stp>ZR655675 Corp</stp>
        <stp>bb_composite</stp>
        <stp>[sectors 01.xlsx]curves eur!R38C17</stp>
        <tr r="Q38" s="21"/>
      </tp>
      <tp t="s">
        <v>NR</v>
        <stp/>
        <stp>##V3_BDPV12</stp>
        <stp>ZR796862 Corp</stp>
        <stp>bb_composite</stp>
        <stp>[sectors 01.xlsx]curves eur!R28C17</stp>
        <tr r="Q28" s="21"/>
      </tp>
      <tp>
        <v>306.7613525390625</v>
        <stp/>
        <stp>##V3_BDPV12</stp>
        <stp>XS1294343337 Corp</stp>
        <stp>blp_i_sprd_mid</stp>
        <stp>[sectors 01.xlsx]curves eur!R31C13</stp>
        <tr r="M31" s="21"/>
      </tp>
      <tp t="s">
        <v>TOTAL 3.369 PERP</v>
        <stp/>
        <stp>##V3_BDPV12</stp>
        <stp>XS1501166869 Corp</stp>
        <stp>security_name</stp>
        <stp>[sectors 01.xlsx]main!R36C7</stp>
        <tr r="G36" s="1"/>
      </tp>
      <tp t="s">
        <v>OMVAV 2 7/8 PERP</v>
        <stp/>
        <stp>##V3_BDPV12</stp>
        <stp>XS1713462403 Corp</stp>
        <stp>security_name</stp>
        <stp>[sectors 01.xlsx]main!R33C7</stp>
        <tr r="G33" s="1"/>
      </tp>
      <tp t="s">
        <v>REPSM 4 1/2 03/25/75</v>
        <stp/>
        <stp>##V3_BDPV12</stp>
        <stp>XS1207058733 Corp</stp>
        <stp>security_name</stp>
        <stp>[sectors 01.xlsx]main!R28C7</stp>
        <tr r="G28" s="1"/>
      </tp>
      <tp t="s">
        <v>COFP 3.992 PERP</v>
        <stp/>
        <stp>##V3_BDPV12</stp>
        <stp>FR0011606169 Corp</stp>
        <stp>security name</stp>
        <stp>[sectors 01.xlsx]tkrBbg!R2C7</stp>
        <tr r="G2" s="5"/>
      </tp>
      <tp t="s">
        <v>T 2 7/8 PERP</v>
        <stp/>
        <stp>##V3_BDPV12</stp>
        <stp>XS2114413565 Corp</stp>
        <stp>security name</stp>
        <stp>[sectors 01.xlsx]tkrBbg!R2C7</stp>
        <tr r="G2" s="5"/>
      </tp>
      <tp t="s">
        <v>VATFAL 3 03/19/77</v>
        <stp/>
        <stp>##V3_BDPV12</stp>
        <stp>XS1205618470 Corp</stp>
        <stp>security name</stp>
        <stp>[sectors 01.xlsx]tkrBbg!R2C7</stp>
        <tr r="G2" s="5"/>
      </tp>
      <tp t="s">
        <v>ENBW 3 5/8 04/02/76</v>
        <stp/>
        <stp>##V3_BDPV12</stp>
        <stp>XS1044811591 Corp</stp>
        <stp>security name</stp>
        <stp>[sectors 01.xlsx]tkrBbg!R2C7</stp>
        <tr r="G2" s="5"/>
        <tr r="G2" s="5"/>
      </tp>
      <tp t="s">
        <v>SZUGR Float PERP</v>
        <stp/>
        <stp>##V3_BDPV12</stp>
        <stp>XS0222524372 Corp</stp>
        <stp>security name</stp>
        <stp>[sectors 01.xlsx]tkrBbg!R2C7</stp>
        <tr r="G2" s="5"/>
      </tp>
      <tp t="s">
        <v>KPN 2 PERP</v>
        <stp/>
        <stp>##V3_BDPV12</stp>
        <stp>XS2069101868 Corp</stp>
        <stp>security name</stp>
        <stp>[sectors 01.xlsx]tkrBbg!R2C7</stp>
        <tr r="G2" s="5"/>
      </tp>
      <tp t="s">
        <v>TOTAL 3 7/8 PERP</v>
        <stp/>
        <stp>##V3_BDPV12</stp>
        <stp>XS1413581205 Corp</stp>
        <stp>security name</stp>
        <stp>[sectors 01.xlsx]tkrBbg!R2C7</stp>
        <tr r="G2" s="5"/>
      </tp>
      <tp t="s">
        <v>REPSM 3 7/8 PERP</v>
        <stp/>
        <stp>##V3_BDPV12</stp>
        <stp>XS1207054666 Corp</stp>
        <stp>security name</stp>
        <stp>[sectors 01.xlsx]tkrBbg!R2C7</stp>
        <tr r="G2" s="5"/>
      </tp>
      <tp t="s">
        <v>SEVFP 1 5/8 PERP</v>
        <stp/>
        <stp>##V3_BDPV12</stp>
        <stp>FR0013445335 Corp</stp>
        <stp>security name</stp>
        <stp>[sectors 01.xlsx]tkrBbg!R2C7</stp>
        <tr r="G2" s="5"/>
      </tp>
      <tp t="s">
        <v>VOD 4 7/8 10/03/78</v>
        <stp/>
        <stp>##V3_BDPV12</stp>
        <stp>XS1888180996 Corp</stp>
        <stp>security name</stp>
        <stp>[sectors 01.xlsx]tkrBbg!R2C7</stp>
        <tr r="G2" s="5"/>
      </tp>
      <tp t="s">
        <v>ARNDTN 2 7/8 PERP</v>
        <stp/>
        <stp>##V3_BDPV12</stp>
        <stp>XS2027946610 Corp</stp>
        <stp>security name</stp>
        <stp>[sectors 01.xlsx]tkrBbg!R2C7</stp>
        <tr r="G2" s="5"/>
      </tp>
    </main>
    <main first="bofaddin.rtdserver">
      <tp t="s">
        <v>#N/A Requesting Data...2966575900</v>
        <stp/>
        <stp>BTCWGETALL|14100741713589960971</stp>
        <tr r="B2" s="5"/>
      </tp>
    </main>
    <main first="bloomberg.rtd">
      <tp t="s">
        <v>TELEFO 2.502 PERP</v>
        <stp/>
        <stp>##V3_BDPV12</stp>
        <stp>XS2109819859 Corp</stp>
        <stp>security name</stp>
        <stp>[sectors 01.xlsx]tkrBbg!R2C7</stp>
        <tr r="G2" s="5"/>
      </tp>
      <tp t="s">
        <v>VLVY 4.85 03/10/78</v>
        <stp/>
        <stp>##V3_BDPV12</stp>
        <stp>XS1150695192 Corp</stp>
        <stp>security name</stp>
        <stp>[sectors 01.xlsx]tkrBbg!R2C7</stp>
        <tr r="G2" s="5"/>
      </tp>
      <tp t="s">
        <v>AFFP 6 1/4 PERP</v>
        <stp/>
        <stp>##V3_BDPV12</stp>
        <stp>FR0012650281 Corp</stp>
        <stp>security name</stp>
        <stp>[sectors 01.xlsx]tkrBbg!R2C7</stp>
        <tr r="G2" s="5"/>
      </tp>
      <tp t="s">
        <v>FERSM 2.124 PERP</v>
        <stp/>
        <stp>##V3_BDPV12</stp>
        <stp>XS1716927766 Corp</stp>
        <stp>security name</stp>
        <stp>[sectors 01.xlsx]tkrBbg!R2C7</stp>
        <tr r="G2" s="5"/>
      </tp>
    </main>
    <main first="bofaddin.rtdserver">
      <tp t="s">
        <v>#N/A N/A</v>
        <stp/>
        <stp>BDH|7661057010879933605</stp>
        <tr r="V28" s="24"/>
      </tp>
    </main>
    <main first="bloomberg.rtd">
      <tp t="s">
        <v>Utilities</v>
        <stp/>
        <stp>##V3_BDPV12</stp>
        <stp>FR0013367612 Corp</stp>
        <stp>industry_sector</stp>
        <stp>[sectors 01.xlsx]tkrBbg!R2C14</stp>
        <tr r="N2" s="5"/>
      </tp>
    </main>
    <main first="bofaddin.rtdserver">
      <tp t="s">
        <v>#N/A N/A</v>
        <stp/>
        <stp>BDH|1068474908144584815</stp>
        <tr r="U28" s="24"/>
      </tp>
    </main>
    <main first="bofaddin.rtdserver">
      <tp t="s">
        <v>#N/A N/A</v>
        <stp/>
        <stp>BDH|1394863933787742498</stp>
        <tr r="V25" s="24"/>
      </tp>
      <tp t="s">
        <v>#N/A N/A</v>
        <stp/>
        <stp>BDH|3409916131975960548</stp>
        <tr r="AE18" s="20"/>
      </tp>
      <tp t="s">
        <v>#N/A N/A</v>
        <stp/>
        <stp>BDH|3831565634879635553</stp>
        <tr r="AE8" s="20"/>
      </tp>
    </main>
    <main first="bloomberg.rtd">
      <tp t="s">
        <v>Utilities</v>
        <stp/>
        <stp>##V3_BDPV12</stp>
        <stp>FR0011697028 Corp</stp>
        <stp>industry_sector</stp>
        <stp>[sectors 01.xlsx]tkrBbg!R2C14</stp>
        <tr r="N2" s="5"/>
      </tp>
      <tp t="s">
        <v>Utilities</v>
        <stp/>
        <stp>##V3_BDPV12</stp>
        <stp>FR0011697010 Corp</stp>
        <stp>industry_sector</stp>
        <stp>[sectors 01.xlsx]tkrBbg!R2C14</stp>
        <tr r="N2" s="5"/>
      </tp>
    </main>
    <main first="bofaddin.rtdserver">
      <tp t="s">
        <v>#N/A N/A</v>
        <stp/>
        <stp>BDH|8176891803971332873</stp>
        <tr r="AD25" s="20"/>
        <tr r="AC32" s="21"/>
      </tp>
    </main>
    <main first="bloomberg.rtd">
      <tp t="s">
        <v>Consumer, Cyclical</v>
        <stp/>
        <stp>##V3_BDPV12</stp>
        <stp>FR0013457157 Corp</stp>
        <stp>industry_sector</stp>
        <stp>[sectors 01.xlsx]tkrBbg!R2C14</stp>
        <tr r="N2" s="5"/>
      </tp>
    </main>
    <main first="bofaddin.rtdserver">
      <tp t="s">
        <v>#N/A N/A</v>
        <stp/>
        <stp>BDH|4469347580353528588</stp>
        <tr r="Y28" s="20"/>
        <tr r="X28" s="21"/>
      </tp>
    </main>
    <main first="bloomberg.rtd">
      <tp>
        <v>3.3690000000000002</v>
        <stp/>
        <stp>##V3_BDPV12</stp>
        <stp>XS1501166869 Corp</stp>
        <stp>coupon</stp>
        <stp>[sectors 01.xlsx]main!R42C6</stp>
        <tr r="F42" s="1"/>
      </tp>
    </main>
    <main first="bofaddin.rtdserver">
      <tp t="s">
        <v>#N/A N/A</v>
        <stp/>
        <stp>BDH|4905055794987952310</stp>
        <tr r="AE23" s="20"/>
      </tp>
      <tp t="s">
        <v>#N/A N/A</v>
        <stp/>
        <stp>BDH|1301568467169106233</stp>
        <tr r="AC20" s="21"/>
      </tp>
      <tp t="s">
        <v>#N/A N/A</v>
        <stp/>
        <stp>BDH|3110244274209857685</stp>
        <tr r="AD10" s="21"/>
      </tp>
      <tp t="s">
        <v>#N/A N/A</v>
        <stp/>
        <stp>BDH|5049694287632175097</stp>
        <tr r="Y36" s="20"/>
      </tp>
      <tp t="e">
        <v>#N/A</v>
        <stp/>
        <stp>BDH|9159315354152004434</stp>
        <tr r="Z11" s="24"/>
      </tp>
      <tp t="s">
        <v>#N/A N/A</v>
        <stp/>
        <stp>BDH|8430683259363313124</stp>
        <tr r="X7" s="21"/>
      </tp>
      <tp t="s">
        <v>#N/A N/A</v>
        <stp/>
        <stp>BDH|9710564715826660262</stp>
        <tr r="AE7" s="20"/>
      </tp>
    </main>
    <main first="bloomberg.rtd">
      <tp t="s">
        <v>Communications</v>
        <stp/>
        <stp>##V3_BDPV12</stp>
        <stp>FR0013447877 Corp</stp>
        <stp>industry_sector</stp>
        <stp>[sectors 01.xlsx]tkrBbg!R2C14</stp>
        <tr r="N2" s="5"/>
      </tp>
    </main>
    <main first="bofaddin.rtdserver">
      <tp t="s">
        <v>#N/A N/A</v>
        <stp/>
        <stp>BDH|6121368783586918282</stp>
        <tr r="AA17" s="24"/>
      </tp>
    </main>
    <main first="bloomberg.rtd">
      <tp t="s">
        <v>EUR</v>
        <stp/>
        <stp>##V3_BDPV12</stp>
        <stp>XS1323897725 Corp</stp>
        <stp>crncy</stp>
        <stp>[sectors 01.xlsx]sectors (table)!R4C18</stp>
        <tr r="R4" s="24"/>
      </tp>
      <tp t="s">
        <v>18/07/2029</v>
        <stp/>
        <stp>##V3_BDPV12</stp>
        <stp>ZQ100348 Corp</stp>
        <stp>nxt_call_dt</stp>
        <stp>[sectors 01.xlsx]sectors (table)!R28C8</stp>
        <tr r="H28" s="24"/>
      </tp>
      <tp t="s">
        <v>08/04/2025</v>
        <stp/>
        <stp>##V3_BDPV12</stp>
        <stp>AZ371883 Corp</stp>
        <stp>nxt_call_dt</stp>
        <stp>[sectors 01.xlsx]sectors (table)!R38C8</stp>
        <tr r="H38" s="24"/>
      </tp>
      <tp>
        <v>225.8717041015625</v>
        <stp/>
        <stp>##V3_BDPV12</stp>
        <stp>XS1028599287 Corp</stp>
        <stp>blp_i_sprd_mid</stp>
        <stp>[sectors 01.xlsx]curves eur!R22C12</stp>
        <tr r="L22" s="21"/>
      </tp>
      <tp t="s">
        <v>NR</v>
        <stp/>
        <stp>##V3_BDPV12</stp>
        <stp>AR936992 Corp</stp>
        <stp>bb_composite</stp>
        <stp>[sectors 01.xlsx]curves eur!R18C16</stp>
        <tr r="P18" s="21"/>
      </tp>
      <tp t="s">
        <v>BB</v>
        <stp/>
        <stp>##V3_BDPV12</stp>
        <stp>ZS235422 Corp</stp>
        <stp>bb_composite</stp>
        <stp>[sectors 01.xlsx]curves eur!R19C16</stp>
        <tr r="P19" s="21"/>
      </tp>
      <tp t="s">
        <v>DBOERS 2 3/4 02/05/41</v>
        <stp/>
        <stp>##V3_BDPV12</stp>
        <stp>UV391246 Corp</stp>
        <stp>security_name</stp>
        <stp>[sectors 01.xlsx]curves eur!R17C6</stp>
        <tr r="F17" s="21"/>
      </tp>
      <tp t="s">
        <v>BB</v>
        <stp/>
        <stp>##V3_BDPV12</stp>
        <stp>AR738776 Corp</stp>
        <stp>bb_composite</stp>
        <stp>[sectors 01.xlsx]curves eur!R38C16</stp>
        <tr r="P38" s="21"/>
      </tp>
      <tp t="s">
        <v>EUR</v>
        <stp/>
        <stp>##V3_BDPV12</stp>
        <stp>EK848378 Corp</stp>
        <stp>crncy</stp>
        <stp>[sectors 01.xlsx]curves eur!R34C19</stp>
        <tr r="S34" s="21"/>
      </tp>
      <tp t="s">
        <v>EDPPL 1.7 07/20/80</v>
        <stp/>
        <stp>##V3_BDPV12</stp>
        <stp>ZP454068 Corp</stp>
        <stp>security_name</stp>
        <stp>[sectors 01.xlsx]curves eur!R42C7</stp>
        <tr r="G42" s="21"/>
      </tp>
      <tp t="s">
        <v>NGGLN 1 5/8 12/05/79</v>
        <stp/>
        <stp>##V3_BDPV12</stp>
        <stp>ZR363806 Corp</stp>
        <stp>security_name</stp>
        <stp>[sectors 01.xlsx]curves eur!R23C6</stp>
        <tr r="F23" s="21"/>
      </tp>
      <tp t="s">
        <v>NGGLN 2 1/8 09/05/82</v>
        <stp/>
        <stp>##V3_BDPV12</stp>
        <stp>ZR363807 Corp</stp>
        <stp>security_name</stp>
        <stp>[sectors 01.xlsx]curves eur!R23C7</stp>
        <tr r="G23" s="21"/>
      </tp>
      <tp t="s">
        <v>DBHNGR 1.6 PERP</v>
        <stp/>
        <stp>##V3_BDPV12</stp>
        <stp>XS2010039548 Corp</stp>
        <stp>security_name</stp>
        <stp>[sectors 01.xlsx]main!R19C7</stp>
        <tr r="G19" s="1"/>
      </tp>
      <tp t="s">
        <v>TOTAL 3 7/8 PERP</v>
        <stp/>
        <stp>##V3_BDPV12</stp>
        <stp>XS1413581205 Corp</stp>
        <stp>security_name</stp>
        <stp>[sectors 01.xlsx]main!R41C7</stp>
        <tr r="G41" s="1"/>
      </tp>
      <tp t="s">
        <v>ENGIFP 3 7/8 PERP</v>
        <stp/>
        <stp>##V3_BDPV12</stp>
        <stp>FR0011942283 Corp</stp>
        <stp>security name</stp>
        <stp>[sectors 01.xlsx]tkrBbg!R2C7</stp>
        <tr r="G2" s="5"/>
      </tp>
      <tp t="s">
        <v>VATFAL 6.1 11/19/78</v>
        <stp/>
        <stp>##V3_BDPV12</stp>
        <stp>XS1322373017 Corp</stp>
        <stp>security name</stp>
        <stp>[sectors 01.xlsx]tkrBbg!R2C7</stp>
        <tr r="G2" s="5"/>
      </tp>
      <tp t="s">
        <v>SESGFP 4 5/8 PERP</v>
        <stp/>
        <stp>##V3_BDPV12</stp>
        <stp>XS1405777746 Corp</stp>
        <stp>security name</stp>
        <stp>[sectors 01.xlsx]tkrBbg!R2C7</stp>
        <tr r="G2" s="5"/>
      </tp>
      <tp t="s">
        <v>MRKGR 2 5/8 12/12/74</v>
        <stp/>
        <stp>##V3_BDPV12</stp>
        <stp>XS1152338072 Corp</stp>
        <stp>security name</stp>
        <stp>[sectors 01.xlsx]tkrBbg!R2C7</stp>
        <tr r="G2" s="5"/>
      </tp>
      <tp t="s">
        <v>SSELN 3 7/8 PERP</v>
        <stp/>
        <stp>##V3_BDPV12</stp>
        <stp>XS1196714429 Corp</stp>
        <stp>security name</stp>
        <stp>[sectors 01.xlsx]tkrBbg!R2C7</stp>
        <tr r="G2" s="5"/>
      </tp>
      <tp t="s">
        <v>SEVFP 2 7/8 PERP</v>
        <stp/>
        <stp>##V3_BDPV12</stp>
        <stp>FR0013252061 Corp</stp>
        <stp>security name</stp>
        <stp>[sectors 01.xlsx]tkrBbg!R2C7</stp>
        <tr r="G2" s="5"/>
      </tp>
      <tp t="s">
        <v>IBESM 1 7/8 PERP</v>
        <stp/>
        <stp>##V3_BDPV12</stp>
        <stp>XS1721244371 Corp</stp>
        <stp>security name</stp>
        <stp>[sectors 01.xlsx]tkrBbg!R2C7</stp>
        <tr r="G2" s="5"/>
      </tp>
      <tp t="s">
        <v>BERTEL 3 04/23/75</v>
        <stp/>
        <stp>##V3_BDPV12</stp>
        <stp>XS1222591023 Corp</stp>
        <stp>security name</stp>
        <stp>[sectors 01.xlsx]tkrBbg!R2C7</stp>
        <tr r="G2" s="5"/>
      </tp>
      <tp t="s">
        <v>AKFAST 2.249 05/17/81</v>
        <stp/>
        <stp>##V3_BDPV12</stp>
        <stp>XS2110077299 Corp</stp>
        <stp>security name</stp>
        <stp>[sectors 01.xlsx]tkrBbg!R2C7</stp>
        <tr r="G2" s="5"/>
      </tp>
      <tp t="s">
        <v>ARNDTN 4 3/4 PERP</v>
        <stp/>
        <stp>##V3_BDPV12</stp>
        <stp>XS2017788592 Corp</stp>
        <stp>security name</stp>
        <stp>[sectors 01.xlsx]tkrBbg!R2C7</stp>
        <tr r="G2" s="5"/>
      </tp>
      <tp t="s">
        <v>18/02/2022</v>
        <stp/>
        <stp>##V3_BDPV12</stp>
        <stp>XS1191320297 Corp</stp>
        <stp>nxt_call_dt</stp>
        <stp>[sectors 01.xlsx]sectors (table)!R6C7</stp>
        <tr r="G6" s="24"/>
      </tp>
      <tp t="s">
        <v>EDF 5 7/8 PERP</v>
        <stp/>
        <stp>##V3_BDPV12</stp>
        <stp>FR0011700293 Corp</stp>
        <stp>security name</stp>
        <stp>[sectors 01.xlsx]tkrBbg!R2C7</stp>
        <tr r="G2" s="5"/>
      </tp>
    </main>
    <main first="bofaddin.rtdserver">
      <tp t="s">
        <v>#N/A N/A</v>
        <stp/>
        <stp>BDH|1360461426124917914</stp>
        <tr r="AD45" s="20"/>
        <tr r="AC26" s="21"/>
      </tp>
      <tp t="s">
        <v>#N/A N/A</v>
        <stp/>
        <stp>BDH|1784858508182266135</stp>
        <tr r="U18" s="24"/>
      </tp>
    </main>
    <main first="bloomberg.rtd">
      <tp>
        <v>1.75</v>
        <stp/>
        <stp>##V3_BDPV12</stp>
        <stp>XS1974787480 Corp</stp>
        <stp>coupon</stp>
        <stp>[sectors 01.xlsx]main!R38C6</stp>
        <tr r="F38" s="1"/>
      </tp>
    </main>
    <main first="bofaddin.rtdserver">
      <tp t="s">
        <v>#N/A N/A</v>
        <stp/>
        <stp>BDH|6246783205713356846</stp>
        <tr r="Z20" s="20"/>
      </tp>
    </main>
    <main first="bofaddin.rtdserver">
      <tp t="s">
        <v>#N/A N/A</v>
        <stp/>
        <stp>BDH|7336996316947072239</stp>
        <tr r="AD37" s="20"/>
      </tp>
      <tp t="s">
        <v>#N/A N/A</v>
        <stp/>
        <stp>BDH|1320627399943537724</stp>
        <tr r="Z17" s="20"/>
        <tr r="Y13" s="21"/>
      </tp>
    </main>
    <main first="bofaddin.rtdserver">
      <tp t="s">
        <v>#N/A N/A</v>
        <stp/>
        <stp>BDH|9466994283835335715</stp>
        <tr r="U20" s="24"/>
      </tp>
      <tp t="s">
        <v>#N/A N/A</v>
        <stp/>
        <stp>BDH|4928442909213109983</stp>
        <tr r="X9" s="21"/>
      </tp>
    </main>
    <main first="bofaddin.rtdserver">
      <tp t="s">
        <v>#N/A N/A</v>
        <stp/>
        <stp>BDH|4745188465699392084</stp>
        <tr r="AE51" s="20"/>
        <tr r="AD33" s="21"/>
      </tp>
    </main>
    <main first="bofaddin.rtdserver">
      <tp t="e">
        <v>#N/A</v>
        <stp/>
        <stp>BDH|1246861623357032616</stp>
        <tr r="F30" s="15"/>
      </tp>
    </main>
    <main first="bloomberg.rtd">
      <tp>
        <v>4.5</v>
        <stp/>
        <stp>##V3_BDPV12</stp>
        <stp>XS1207058733 Corp</stp>
        <stp>coupon</stp>
        <stp>[sectors 01.xlsx]main!R28C6</stp>
        <tr r="F28" s="1"/>
      </tp>
      <tp t="s">
        <v>Utilities</v>
        <stp/>
        <stp>##V3_BDPV12</stp>
        <stp>FR0013464922 Corp</stp>
        <stp>industry_sector</stp>
        <stp>[sectors 01.xlsx]tkrBbg!R2C14</stp>
        <tr r="N2" s="5"/>
      </tp>
    </main>
    <main first="bofaddin.rtdserver">
      <tp t="s">
        <v>#N/A N/A</v>
        <stp/>
        <stp>BDH|2374247222999481151</stp>
        <tr r="AE24" s="20"/>
        <tr r="AD40" s="21"/>
      </tp>
      <tp t="s">
        <v>#N/A N/A</v>
        <stp/>
        <stp>BDH|8577923806259140244</stp>
        <tr r="Y32" s="20"/>
        <tr r="X12" s="21"/>
      </tp>
    </main>
    <main first="bofaddin.rtdserver">
      <tp t="s">
        <v>#N/A N/A</v>
        <stp/>
        <stp>BDH|8107472103064277225</stp>
        <tr r="AD17" s="20"/>
        <tr r="AC13" s="21"/>
      </tp>
    </main>
    <main first="bloomberg.rtd">
      <tp t="s">
        <v>BHP</v>
        <stp/>
        <stp>##V3_BDPV12</stp>
        <stp>USQ12441AB91 Corp</stp>
        <stp>ticker</stp>
        <stp>[sectors 01.xlsx]tkrBbg!R2C8</stp>
        <tr r="H2" s="5"/>
      </tp>
      <tp t="s">
        <v>EUR</v>
        <stp/>
        <stp>##V3_BDPV12</stp>
        <stp>UV391246 Corp</stp>
        <stp>crncy</stp>
        <stp>[sectors 01.xlsx]curves eur!R17C19</stp>
        <tr r="S17" s="21"/>
      </tp>
      <tp t="s">
        <v>BBB-</v>
        <stp/>
        <stp>##V3_BDPV12</stp>
        <stp>ZR363807 Corp</stp>
        <stp>bb_composite</stp>
        <stp>[sectors 01.xlsx]curves eur!R23C17</stp>
        <tr r="Q23" s="21"/>
      </tp>
      <tp t="s">
        <v>BBB</v>
        <stp/>
        <stp>##V3_BDPV12</stp>
        <stp>AS146424 Corp</stp>
        <stp>bb_composite</stp>
        <stp>[sectors 01.xlsx]curves eur!R41C16</stp>
        <tr r="P41" s="21"/>
      </tp>
      <tp t="s">
        <v>BBB-</v>
        <stp/>
        <stp>##V3_BDPV12</stp>
        <stp>ZR363806 Corp</stp>
        <stp>bb_composite</stp>
        <stp>[sectors 01.xlsx]curves eur!R23C16</stp>
        <tr r="P23" s="21"/>
      </tp>
      <tp t="s">
        <v>ENGIFP 1 3/8 PERP</v>
        <stp/>
        <stp>##V3_BDPV12</stp>
        <stp>AQ711148 Corp</stp>
        <stp>security_name</stp>
        <stp>[sectors 01.xlsx]curves eur!R40C6</stp>
        <tr r="F40" s="21"/>
      </tp>
      <tp>
        <v>289.74072265625</v>
        <stp/>
        <stp>##V3_BDPV12</stp>
        <stp>XS1219499032 Corp</stp>
        <stp>blp_i_sprd_mid</stp>
        <stp>[sectors 01.xlsx]curves eur!R39C13</stp>
        <tr r="M39" s="21"/>
      </tp>
      <tp t="s">
        <v>BB+</v>
        <stp/>
        <stp>##V3_BDPV12</stp>
        <stp>EK352403 Corp</stp>
        <stp>bb_composite</stp>
        <stp>[sectors 01.xlsx]curves eur!R14C16</stp>
        <tr r="P14" s="21"/>
      </tp>
      <tp t="s">
        <v>BBB</v>
        <stp/>
        <stp>##V3_BDPV12</stp>
        <stp>AQ711148 Corp</stp>
        <stp>bb_composite</stp>
        <stp>[sectors 01.xlsx]curves eur!R40C16</stp>
        <tr r="P40" s="21"/>
      </tp>
      <tp>
        <v>386.83126831054688</v>
        <stp/>
        <stp>##V3_BDPV12</stp>
        <stp>XS1207058733 Corp</stp>
        <stp>blp_i_sprd_mid</stp>
        <stp>[sectors 01.xlsx]curves eur!R11C12</stp>
        <tr r="L11" s="21"/>
      </tp>
      <tp t="s">
        <v>BPLN 3 1/4 PERP</v>
        <stp/>
        <stp>##V3_BDPV12</stp>
        <stp>BK122273 Corp</stp>
        <stp>security_name</stp>
        <stp>[sectors 01.xlsx]curves eur!R25C6</stp>
        <tr r="F25" s="21"/>
      </tp>
      <tp t="s">
        <v>AKFAST 2.249 05/17/81</v>
        <stp/>
        <stp>##V3_BDPV12</stp>
        <stp>ZP989429 Corp</stp>
        <stp>security_name</stp>
        <stp>[sectors 01.xlsx]curves eur!R18C7</stp>
        <tr r="G18" s="21"/>
      </tp>
    </main>
    <main first="bloomberg.rtd">
      <tp t="s">
        <v>SOLBBB 5.869 PERP</v>
        <stp/>
        <stp>##V3_BDPV12</stp>
        <stp>XS1323897725 Corp</stp>
        <stp>security_name</stp>
        <stp>[sectors 01.xlsx]main!R17C7</stp>
        <tr r="G17" s="1"/>
      </tp>
      <tp t="s">
        <v>ACFP 2 5/8 PERP</v>
        <stp/>
        <stp>##V3_BDPV12</stp>
        <stp>FR0013457157 Corp</stp>
        <stp>security name</stp>
        <stp>[sectors 01.xlsx]tkrBbg!R2C7</stp>
        <tr r="G2" s="5"/>
      </tp>
      <tp t="s">
        <v>ARNDTN 5 1/4 PERP</v>
        <stp/>
        <stp>##V3_BDPV12</stp>
        <stp>XS1634523754 Corp</stp>
        <stp>security name</stp>
        <stp>[sectors 01.xlsx]tkrBbg!R2C7</stp>
        <tr r="G2" s="5"/>
      </tp>
      <tp t="s">
        <v>TELEFO 3 7/8 PERP</v>
        <stp/>
        <stp>##V3_BDPV12</stp>
        <stp>XS1795406658 Corp</stp>
        <stp>security name</stp>
        <stp>[sectors 01.xlsx]tkrBbg!R2C7</stp>
        <tr r="G2" s="5"/>
      </tp>
      <tp t="s">
        <v>ERFFP 3 1/4 PERP</v>
        <stp/>
        <stp>##V3_BDPV12</stp>
        <stp>XS1716945586 Corp</stp>
        <stp>security name</stp>
        <stp>[sectors 01.xlsx]tkrBbg!R2C7</stp>
        <tr r="G2" s="5"/>
      </tp>
      <tp t="s">
        <v>SESGFP 5 5/8 PERP</v>
        <stp/>
        <stp>##V3_BDPV12</stp>
        <stp>XS1405765659 Corp</stp>
        <stp>security name</stp>
        <stp>[sectors 01.xlsx]tkrBbg!R2C7</stp>
        <tr r="G2" s="5"/>
      </tp>
      <tp t="s">
        <v>AKEFP 2 3/4 PERP</v>
        <stp/>
        <stp>##V3_BDPV12</stp>
        <stp>FR0013425170 Corp</stp>
        <stp>security name</stp>
        <stp>[sectors 01.xlsx]tkrBbg!R2C7</stp>
        <tr r="G2" s="5"/>
      </tp>
      <tp t="s">
        <v>ALLRNV 1 5/8 PERP</v>
        <stp/>
        <stp>##V3_BDPV12</stp>
        <stp>XS1757377400 Corp</stp>
        <stp>security name</stp>
        <stp>[sectors 01.xlsx]tkrBbg!R2C7</stp>
        <tr r="G2" s="5"/>
      </tp>
      <tp t="s">
        <v>ENBW 1 5/8 08/05/79</v>
        <stp/>
        <stp>##V3_BDPV12</stp>
        <stp>XS2035564629 Corp</stp>
        <stp>security name</stp>
        <stp>[sectors 01.xlsx]tkrBbg!R2C7</stp>
        <tr r="G2" s="5"/>
      </tp>
      <tp t="s">
        <v>RWE 6 5/8 07/30/75</v>
        <stp/>
        <stp>##V3_BDPV12</stp>
        <stp>XS1254119750 Corp</stp>
        <stp>security name</stp>
        <stp>[sectors 01.xlsx]tkrBbg!R2C7</stp>
        <tr r="G2" s="5"/>
      </tp>
      <tp t="s">
        <v>ACFP 4 3/8 PERP</v>
        <stp/>
        <stp>##V3_BDPV12</stp>
        <stp>FR0013399177 Corp</stp>
        <stp>security name</stp>
        <stp>[sectors 01.xlsx]tkrBbg!R2C7</stp>
        <tr r="G2" s="5"/>
      </tp>
      <tp t="s">
        <v>12/11/2023</v>
        <stp/>
        <stp>##V3_BDPV12</stp>
        <stp>XS0992293901 Corp</stp>
        <stp>nxt_call_dt</stp>
        <stp>[sectors 01.xlsx]sectors (table)!R4C7</stp>
        <tr r="G4" s="24"/>
      </tp>
      <tp t="s">
        <v>CNALN 5 1/4 04/10/75</v>
        <stp/>
        <stp>##V3_BDPV12</stp>
        <stp>XS1216019585 Corp</stp>
        <stp>security name</stp>
        <stp>[sectors 01.xlsx]tkrBbg!R2C7</stp>
        <tr r="G2" s="5"/>
      </tp>
      <tp>
        <v>434.6661376953125</v>
        <stp/>
        <stp>##V3_BDPV12</stp>
        <stp>EK337178 Corp</stp>
        <stp>blp_i_sprd_mid</stp>
        <stp>[sectors 01.xlsx]curves!R7C13</stp>
        <tr r="M7" s="20"/>
      </tp>
      <tp t="s">
        <v>OMVAV 5 1/4 PERP</v>
        <stp/>
        <stp>##V3_BDPV12</stp>
        <stp>XS1294342792 Corp</stp>
        <stp>security name</stp>
        <stp>[sectors 01.xlsx]tkrBbg!R2C7</stp>
        <tr r="G2" s="5"/>
      </tp>
      <tp t="s">
        <v>GYCGR 3 3/4 PERP</v>
        <stp/>
        <stp>##V3_BDPV12</stp>
        <stp>XS1191320297 Corp</stp>
        <stp>security name</stp>
        <stp>[sectors 01.xlsx]tkrBbg!R2C7</stp>
        <tr r="G2" s="5"/>
      </tp>
      <tp>
        <v>362.39113571407796</v>
        <stp/>
        <stp>##V3_BDPV12</stp>
        <stp>BE6309987400 Corp</stp>
        <stp>z_sprd_mid</stp>
        <stp>[sectors 01.xlsx]main!R4C11</stp>
        <tr r="K4" s="1"/>
      </tp>
      <tp t="s">
        <v>NGGLN 5 5/8 06/18/73</v>
        <stp/>
        <stp>##V3_BDPV12</stp>
        <stp>XS0903532090 Corp</stp>
        <stp>security name</stp>
        <stp>[sectors 01.xlsx]tkrBbg!R2C7</stp>
        <tr r="G2" s="5"/>
      </tp>
      <tp t="s">
        <v>TELEFO 2 5/8 PERP</v>
        <stp/>
        <stp>##V3_BDPV12</stp>
        <stp>XS1731823255 Corp</stp>
        <stp>security name</stp>
        <stp>[sectors 01.xlsx]tkrBbg!R2C7</stp>
        <tr r="G2" s="5"/>
      </tp>
    </main>
    <main first="bloomberg.rtd">
      <tp>
        <v>1.75</v>
        <stp/>
        <stp>##V3_BDPV12</stp>
        <stp>XS1974787480 Corp</stp>
        <stp>coupon</stp>
        <stp>[sectors 01.xlsx]main!R39C6</stp>
        <tr r="F39" s="1"/>
      </tp>
    </main>
    <main first="bofaddin.rtdserver">
      <tp t="s">
        <v>#N/A N/A</v>
        <stp/>
        <stp>BDH|9904033675655799011</stp>
        <tr r="AD51" s="20"/>
        <tr r="AC33" s="21"/>
      </tp>
    </main>
    <main first="bloomberg.rtd">
      <tp t="s">
        <v>Utilities</v>
        <stp/>
        <stp>##V3_BDPV12</stp>
        <stp>FR0013445335 Corp</stp>
        <stp>industry_sector</stp>
        <stp>[sectors 01.xlsx]tkrBbg!R2C14</stp>
        <tr r="N2" s="5"/>
      </tp>
    </main>
    <main first="bofaddin.rtdserver">
      <tp t="s">
        <v>#N/A N/A</v>
        <stp/>
        <stp>BDH|6857549444068209441</stp>
        <tr r="Y14" s="21"/>
      </tp>
    </main>
    <main first="bloomberg.rtd">
      <tp t="s">
        <v>Basic Materials</v>
        <stp/>
        <stp>##V3_BDPV12</stp>
        <stp>FR0013425170 Corp</stp>
        <stp>industry_sector</stp>
        <stp>[sectors 01.xlsx]tkrBbg!R2C14</stp>
        <tr r="N2" s="5"/>
      </tp>
    </main>
    <main first="bofaddin.rtdserver">
      <tp t="s">
        <v>#N/A N/A</v>
        <stp/>
        <stp>BDH|8422706641636413616</stp>
        <tr r="AD9" s="20"/>
        <tr r="AC18" s="21"/>
      </tp>
    </main>
    <main first="bofaddin.rtdserver">
      <tp t="e">
        <v>#N/A</v>
        <stp/>
        <stp>BDH|1505754758170788899</stp>
        <tr r="Z26" s="24"/>
      </tp>
    </main>
    <main first="bloomberg.rtd">
      <tp>
        <v>2.625</v>
        <stp/>
        <stp>##V3_BDPV12</stp>
        <stp>XS1195202822 Corp</stp>
        <stp>coupon</stp>
        <stp>[sectors 01.xlsx]main!R44C6</stp>
        <tr r="F44" s="1"/>
      </tp>
    </main>
    <main first="bofaddin.rtdserver">
      <tp t="s">
        <v>#N/A N/A</v>
        <stp/>
        <stp>BDH|6647788863704838822</stp>
        <tr r="Y21" s="20"/>
        <tr r="X42" s="21"/>
      </tp>
    </main>
    <main first="bofaddin.rtdserver">
      <tp t="s">
        <v>#N/A N/A</v>
        <stp/>
        <stp>BDH|9403713372706296413</stp>
        <tr r="V8" s="24"/>
      </tp>
    </main>
    <main first="bloomberg.rtd">
      <tp t="s">
        <v>Consumer, Cyclical</v>
        <stp/>
        <stp>##V3_BDPV12</stp>
        <stp>FR0012005924 Corp</stp>
        <stp>industry_sector</stp>
        <stp>[sectors 01.xlsx]tkrBbg!R2C14</stp>
        <tr r="N2" s="5"/>
      </tp>
    </main>
    <main first="bloomberg.rtd">
      <tp t="s">
        <v>04/01/2029</v>
        <stp/>
        <stp>##V3_BDPV12</stp>
        <stp>US92857WBQ24 Corp</stp>
        <stp>nxt_call_dt</stp>
        <stp>[sectors 01.xlsx]tkrBbg!R2C10</stp>
        <tr r="J2" s="5"/>
      </tp>
      <tp t="s">
        <v>05/06/2027</v>
        <stp/>
        <stp>##V3_BDPV12</stp>
        <stp>ZR363807 Corp</stp>
        <stp>nxt_call_dt</stp>
        <stp>[sectors 01.xlsx]sectors (table)!R22C8</stp>
        <tr r="H22" s="24"/>
      </tp>
      <tp t="s">
        <v>16/01/2023</v>
        <stp/>
        <stp>##V3_BDPV12</stp>
        <stp>AQ711148 Corp</stp>
        <stp>nxt_call_dt</stp>
        <stp>[sectors 01.xlsx]sectors (table)!R38C7</stp>
        <tr r="G38" s="24"/>
      </tp>
      <tp t="s">
        <v>05/09/2024</v>
        <stp/>
        <stp>##V3_BDPV12</stp>
        <stp>ZR363806 Corp</stp>
        <stp>nxt_call_dt</stp>
        <stp>[sectors 01.xlsx]sectors (table)!R22C7</stp>
        <tr r="G22" s="24"/>
      </tp>
      <tp>
        <v>337.96780395507813</v>
        <stp/>
        <stp>##V3_BDPV12</stp>
        <stp>XS1219498141 Corp</stp>
        <stp>blp_i_sprd_mid</stp>
        <stp>[sectors 01.xlsx]curves eur!R39C12</stp>
        <tr r="L39" s="21"/>
      </tp>
      <tp t="s">
        <v>BPLN 3 5/8 PERP</v>
        <stp/>
        <stp>##V3_BDPV12</stp>
        <stp>BK123260 Corp</stp>
        <stp>security_name</stp>
        <stp>[sectors 01.xlsx]curves eur!R25C7</stp>
        <tr r="G25" s="21"/>
      </tp>
      <tp t="s">
        <v>ULFP 2 1/8 PERP</v>
        <stp/>
        <stp>##V3_BDPV12</stp>
        <stp>AS146424 Corp</stp>
        <stp>security_name</stp>
        <stp>[sectors 01.xlsx]curves eur!R41C6</stp>
        <tr r="F41" s="21"/>
      </tp>
      <tp>
        <v>256.1195068359375</v>
        <stp/>
        <stp>##V3_BDPV12</stp>
        <stp>XS1115498260 Corp</stp>
        <stp>blp_i_sprd_mid</stp>
        <stp>[sectors 01.xlsx]curves eur!R22C13</stp>
        <tr r="M22" s="21"/>
      </tp>
      <tp t="s">
        <v>BB</v>
        <stp/>
        <stp>##V3_BDPV12</stp>
        <stp>ZP454068 Corp</stp>
        <stp>bb_composite</stp>
        <stp>[sectors 01.xlsx]curves eur!R42C17</stp>
        <tr r="Q42" s="21"/>
      </tp>
      <tp t="s">
        <v>TOTAL 3.369 PERP</v>
        <stp/>
        <stp>##V3_BDPV12</stp>
        <stp>XS1501166869 Corp</stp>
        <stp>security_name</stp>
        <stp>[sectors 01.xlsx]main!R35C7</stp>
        <tr r="G35" s="1"/>
      </tp>
      <tp t="s">
        <v>OMVAV 6 1/4 PERP</v>
        <stp/>
        <stp>##V3_BDPV12</stp>
        <stp>XS1294343337 Corp</stp>
        <stp>security_name</stp>
        <stp>[sectors 01.xlsx]main!R29C7</stp>
        <tr r="G29" s="1"/>
      </tp>
      <tp t="s">
        <v>BHP 5 5/8 10/22/79</v>
        <stp/>
        <stp>##V3_BDPV12</stp>
        <stp>XS1309436910 Corp</stp>
        <stp>security_name</stp>
        <stp>[sectors 01.xlsx]main!R45C7</stp>
        <tr r="G45" s="1"/>
      </tp>
      <tp t="s">
        <v>BRITEL 1.874 08/18/80</v>
        <stp/>
        <stp>##V3_BDPV12</stp>
        <stp>XS2119468572 Corp</stp>
        <stp>security name</stp>
        <stp>[sectors 01.xlsx]tkrBbg!R2C7</stp>
        <tr r="G2" s="5"/>
      </tp>
      <tp t="s">
        <v>VW 4 5/8 PERP</v>
        <stp/>
        <stp>##V3_BDPV12</stp>
        <stp>XS1048428442 Corp</stp>
        <stp>security name</stp>
        <stp>[sectors 01.xlsx]tkrBbg!R2C7</stp>
        <tr r="G2" s="5"/>
      </tp>
      <tp t="s">
        <v>ERFFP 4 7/8 PERP</v>
        <stp/>
        <stp>##V3_BDPV12</stp>
        <stp>XS1224953882 Corp</stp>
        <stp>security name</stp>
        <stp>[sectors 01.xlsx]tkrBbg!R2C7</stp>
        <tr r="G2" s="5"/>
      </tp>
      <tp t="s">
        <v>ENBW 1 1/8 11/05/79</v>
        <stp/>
        <stp>##V3_BDPV12</stp>
        <stp>XS2035564975 Corp</stp>
        <stp>security name</stp>
        <stp>[sectors 01.xlsx]tkrBbg!R2C7</stp>
        <tr r="G2" s="5"/>
      </tp>
      <tp t="s">
        <v>TOTAL 2 1/4 PERP</v>
        <stp/>
        <stp>##V3_BDPV12</stp>
        <stp>XS1195201931 Corp</stp>
        <stp>security name</stp>
        <stp>[sectors 01.xlsx]tkrBbg!R2C7</stp>
        <tr r="G2" s="5"/>
      </tp>
      <tp t="s">
        <v>ENELIM 7 3/4 09/10/75</v>
        <stp/>
        <stp>##V3_BDPV12</stp>
        <stp>XS0954674825 Corp</stp>
        <stp>security name</stp>
        <stp>[sectors 01.xlsx]tkrBbg!R2C7</stp>
        <tr r="G2" s="5"/>
      </tp>
      <tp t="s">
        <v>VOD 3.1 01/03/79</v>
        <stp/>
        <stp>##V3_BDPV12</stp>
        <stp>XS1888179477 Corp</stp>
        <stp>security name</stp>
        <stp>[sectors 01.xlsx]tkrBbg!R2C7</stp>
        <tr r="G2" s="5"/>
      </tp>
      <tp t="s">
        <v>ENBW 3 3/8 04/05/77</v>
        <stp/>
        <stp>##V3_BDPV12</stp>
        <stp>XS1405770907 Corp</stp>
        <stp>security name</stp>
        <stp>[sectors 01.xlsx]tkrBbg!R2C7</stp>
        <tr r="G2" s="5"/>
      </tp>
      <tp t="s">
        <v>03/06/2024</v>
        <stp/>
        <stp>##V3_BDPV12</stp>
        <stp>XS1323897725 Corp</stp>
        <stp>nxt_call_dt</stp>
        <stp>[sectors 01.xlsx]sectors (table)!R4C8</stp>
        <tr r="H4" s="24"/>
      </tp>
      <tp t="s">
        <v>25/03/2025</v>
        <stp/>
        <stp>##V3_BDPV12</stp>
        <stp>XS1207058733 Corp</stp>
        <stp>nxt_call_dt</stp>
        <stp>[sectors 01.xlsx]sectors (table)!R9C7</stp>
        <tr r="G9" s="24"/>
      </tp>
      <tp t="s">
        <v>ORAFP 5 3/4 PERP</v>
        <stp/>
        <stp>##V3_BDPV12</stp>
        <stp>XS1115502988 Corp</stp>
        <stp>security name</stp>
        <stp>[sectors 01.xlsx]tkrBbg!R2C7</stp>
        <tr r="G2" s="5"/>
      </tp>
      <tp t="s">
        <v>BBB-</v>
        <stp/>
        <stp>##V3_BDPV12</stp>
        <stp>XS1191320297 Corp</stp>
        <stp>bb_composite</stp>
        <stp>[sectors 01.xlsx]curves eur!R9C16</stp>
        <tr r="P9" s="21"/>
      </tp>
    </main>
    <main first="bofaddin.rtdserver">
      <tp t="s">
        <v>#N/A N/A</v>
        <stp/>
        <stp>BDH|7692542560742842202</stp>
        <tr r="Y9" s="21"/>
      </tp>
      <tp t="s">
        <v>#N/A N/A</v>
        <stp/>
        <stp>BDH|9746500915830967917</stp>
        <tr r="V37" s="24"/>
      </tp>
      <tp t="s">
        <v>#N/A N/A</v>
        <stp/>
        <stp>BDH|5213394722794050414</stp>
        <tr r="X10" s="21"/>
      </tp>
    </main>
    <main first="bofaddin.rtdserver">
      <tp t="s">
        <v>#N/A N/A</v>
        <stp/>
        <stp>BDH|7650535130993254689</stp>
        <tr r="Z16" s="24"/>
      </tp>
    </main>
    <main first="bloomberg.rtd">
      <tp>
        <v>2.375</v>
        <stp/>
        <stp>##V3_BDPV12</stp>
        <stp>XS2077670003 Corp</stp>
        <stp>coupon</stp>
        <stp>[sectors 01.xlsx]main!R21C6</stp>
        <tr r="F21" s="1"/>
      </tp>
    </main>
    <main first="bofaddin.rtdserver">
      <tp t="s">
        <v>#N/A N/A</v>
        <stp/>
        <stp>BDH|9260531586647584707</stp>
        <tr r="V16" s="24"/>
      </tp>
      <tp t="s">
        <v>#N/A N/A</v>
        <stp/>
        <stp>BDH|4673345863397683257</stp>
        <tr r="AA27" s="24"/>
      </tp>
    </main>
    <main first="bloomberg.rtd">
      <tp>
        <v>3.75</v>
        <stp/>
        <stp>##V3_BDPV12</stp>
        <stp>DE000A11QR73 Corp</stp>
        <stp>coupon</stp>
        <stp>[sectors 01.xlsx]main!R23C6</stp>
        <tr r="F23" s="1"/>
      </tp>
    </main>
    <main first="bofaddin.rtdserver">
      <tp t="s">
        <v>#N/A N/A</v>
        <stp/>
        <stp>BDH|4040314524607486619</stp>
        <tr r="U39" s="24"/>
      </tp>
      <tp t="s">
        <v>#N/A N/A</v>
        <stp/>
        <stp>BDH|5217768910832481505</stp>
        <tr r="Y38" s="20"/>
        <tr r="X19" s="21"/>
      </tp>
    </main>
    <main first="bofaddin.rtdserver">
      <tp t="s">
        <v>#N/A N/A</v>
        <stp/>
        <stp>BDH|5677004976686447023</stp>
        <tr r="AD26" s="20"/>
      </tp>
      <tp t="s">
        <v>#N/A N/A</v>
        <stp/>
        <stp>BDH|5683863213558101047</stp>
        <tr r="AC35" s="21"/>
      </tp>
    </main>
    <main first="bloomberg.rtd">
      <tp>
        <v>4.5</v>
        <stp/>
        <stp>##V3_BDPV12</stp>
        <stp>XS1207058733 Corp</stp>
        <stp>coupon</stp>
        <stp>[sectors 01.xlsx]main!R26C6</stp>
        <tr r="F26" s="1"/>
      </tp>
    </main>
    <main first="bofaddin.rtdserver">
      <tp t="s">
        <v>#N/A N/A</v>
        <stp/>
        <stp>BDH|2493973674950354816</stp>
        <tr r="AE11" s="20"/>
      </tp>
      <tp t="s">
        <v>#N/A N/A</v>
        <stp/>
        <stp>BDH|1116736908952813079</stp>
        <tr r="Z16" s="20"/>
      </tp>
      <tp t="s">
        <v>#N/A N/A</v>
        <stp/>
        <stp>BDH|6695251317776451751</stp>
        <tr r="AC7" s="21"/>
      </tp>
    </main>
    <main first="bloomberg.rtd">
      <tp>
        <v>700000000</v>
        <stp/>
        <stp>##V3_BDPV12</stp>
        <stp>BE0002597756 Corp</stp>
        <stp>amt_outstanding</stp>
        <stp>[sectors 01.xlsx]tkrBbg!R2C12</stp>
        <tr r="L2" s="5"/>
      </tp>
      <tp t="s">
        <v>PERP/CALL</v>
        <stp/>
        <stp>##V3_BDPV12</stp>
        <stp>FR0013292828 Corp</stp>
        <stp>mty_typ</stp>
        <stp>[sectors 01.xlsx]tkrBbg!R2C11</stp>
        <tr r="K2" s="5"/>
        <tr r="K2" s="5"/>
      </tp>
      <tp>
        <v>300000000</v>
        <stp/>
        <stp>##V3_BDPV12</stp>
        <stp>BE6309987400 Corp</stp>
        <stp>amt_outstanding</stp>
        <stp>[sectors 01.xlsx]tkrBbg!R2C12</stp>
        <tr r="L2" s="5"/>
      </tp>
      <tp t="s">
        <v>CALLABLE</v>
        <stp/>
        <stp>##V3_BDPV12</stp>
        <stp>DE000A161W62 Corp</stp>
        <stp>mty_typ</stp>
        <stp>[sectors 01.xlsx]tkrBbg!R2C11</stp>
        <tr r="K2" s="5"/>
      </tp>
      <tp t="s">
        <v>PERP/CALL</v>
        <stp/>
        <stp>##V3_BDPV12</stp>
        <stp>FR0013252061 Corp</stp>
        <stp>mty_typ</stp>
        <stp>[sectors 01.xlsx]tkrBbg!R2C11</stp>
        <tr r="K2" s="5"/>
      </tp>
      <tp t="s">
        <v>PERP/CALL</v>
        <stp/>
        <stp>##V3_BDPV12</stp>
        <stp>FR0011942283 Corp</stp>
        <stp>mty_typ</stp>
        <stp>[sectors 01.xlsx]tkrBbg!R2C11</stp>
        <tr r="K2" s="5"/>
      </tp>
      <tp>
        <v>600000000</v>
        <stp/>
        <stp>##V3_BDPV12</stp>
        <stp>FR0013252061 Corp</stp>
        <stp>amt_outstanding</stp>
        <stp>[sectors 01.xlsx]tkrBbg!R2C12</stp>
        <tr r="L2" s="5"/>
      </tp>
      <tp>
        <v>1000000000</v>
        <stp/>
        <stp>##V3_BDPV12</stp>
        <stp>FR0011942283 Corp</stp>
        <stp>amt_outstanding</stp>
        <stp>[sectors 01.xlsx]tkrBbg!R2C12</stp>
        <tr r="L2" s="5"/>
      </tp>
      <tp>
        <v>315063000</v>
        <stp/>
        <stp>##V3_BDPV12</stp>
        <stp>DE000A161W62 Corp</stp>
        <stp>amt_outstanding</stp>
        <stp>[sectors 01.xlsx]tkrBbg!R2C12</stp>
        <tr r="L2" s="5"/>
      </tp>
      <tp t="s">
        <v>PERP/CALL</v>
        <stp/>
        <stp>##V3_BDPV12</stp>
        <stp>BE6309987400 Corp</stp>
        <stp>mty_typ</stp>
        <stp>[sectors 01.xlsx]tkrBbg!R2C11</stp>
        <tr r="K2" s="5"/>
      </tp>
      <tp>
        <v>1250000000</v>
        <stp/>
        <stp>##V3_BDPV12</stp>
        <stp>FR0013292828 Corp</stp>
        <stp>amt_outstanding</stp>
        <stp>[sectors 01.xlsx]tkrBbg!R2C12</stp>
        <tr r="L2" s="5"/>
        <tr r="L2" s="5"/>
      </tp>
      <tp t="s">
        <v>EUR</v>
        <stp/>
        <stp>##V3_BDPV12</stp>
        <stp>FR0013457157 Corp</stp>
        <stp>crncy</stp>
        <stp>[sectors 01.xlsx]sectors (table)!R7C18</stp>
        <tr r="R7" s="24"/>
      </tp>
      <tp t="s">
        <v>PERP/CALL</v>
        <stp/>
        <stp>##V3_BDPV12</stp>
        <stp>BE0002597756 Corp</stp>
        <stp>mty_typ</stp>
        <stp>[sectors 01.xlsx]tkrBbg!R2C11</stp>
        <tr r="K2" s="5"/>
      </tp>
      <tp t="s">
        <v>EUR</v>
        <stp/>
        <stp>##V3_BDPV12</stp>
        <stp>ZR363807 Corp</stp>
        <stp>crncy</stp>
        <stp>[sectors 01.xlsx]curves eur!R23C20</stp>
        <tr r="T23" s="21"/>
      </tp>
      <tp t="s">
        <v>EUR</v>
        <stp/>
        <stp>##V3_BDPV12</stp>
        <stp>ZS235422 Corp</stp>
        <stp>crncy</stp>
        <stp>[sectors 01.xlsx]curves eur!R19C19</stp>
        <tr r="S19" s="21"/>
      </tp>
      <tp t="s">
        <v>11/08/2022</v>
        <stp/>
        <stp>##V3_BDPV12</stp>
        <stp>ZR457518 Corp</stp>
        <stp>nxt_call_dt</stp>
        <stp>[sectors 01.xlsx]sectors (table)!R30C7</stp>
        <tr r="G30" s="24"/>
      </tp>
      <tp t="s">
        <v>EUR</v>
        <stp/>
        <stp>##V3_BDPV12</stp>
        <stp>ZP989429 Corp</stp>
        <stp>crncy</stp>
        <stp>[sectors 01.xlsx]curves eur!R18C20</stp>
        <tr r="T18" s="21"/>
      </tp>
      <tp t="s">
        <v>03/07/2028</v>
        <stp/>
        <stp>##V3_BDPV12</stp>
        <stp>AU692498 Corp</stp>
        <stp>nxt_call_dt</stp>
        <stp>[sectors 01.xlsx]sectors (table)!R36C8</stp>
        <tr r="H36" s="24"/>
      </tp>
      <tp t="s">
        <v>03/10/2023</v>
        <stp/>
        <stp>##V3_BDPV12</stp>
        <stp>AU654481 Corp</stp>
        <stp>nxt_call_dt</stp>
        <stp>[sectors 01.xlsx]sectors (table)!R36C7</stp>
        <tr r="G36" s="24"/>
      </tp>
      <tp t="s">
        <v>EUR</v>
        <stp/>
        <stp>##V3_BDPV12</stp>
        <stp>AM938782 Corp</stp>
        <stp>crncy</stp>
        <stp>[sectors 01.xlsx]curves eur!R26C19</stp>
        <tr r="S26" s="21"/>
      </tp>
      <tp t="s">
        <v>REPSM 3 3/4 PERP</v>
        <stp/>
        <stp>##V3_BDPV12</stp>
        <stp>BJ814648 Corp</stp>
        <stp>security_name</stp>
        <stp>[sectors 01.xlsx]curves eur!R11C7</stp>
        <tr r="G11" s="21"/>
      </tp>
      <tp>
        <v>256.35006713867188</v>
        <stp/>
        <stp>##V3_BDPV12</stp>
        <stp>XS1501166869 Corp</stp>
        <stp>blp_i_sprd_mid</stp>
        <stp>[sectors 01.xlsx]curves eur!R29C13</stp>
        <tr r="M29" s="21"/>
      </tp>
      <tp>
        <v>221.9356689453125</v>
        <stp/>
        <stp>##V3_BDPV12</stp>
        <stp>XS1721244371 Corp</stp>
        <stp>blp_i_sprd_mid</stp>
        <stp>[sectors 01.xlsx]curves eur!R37C12</stp>
        <tr r="L37" s="21"/>
      </tp>
      <tp t="s">
        <v>EUR</v>
        <stp/>
        <stp>##V3_BDPV12</stp>
        <stp>AU692498 Corp</stp>
        <stp>crncy</stp>
        <stp>[sectors 01.xlsx]curves eur!R36C20</stp>
        <tr r="T36" s="21"/>
      </tp>
      <tp t="s">
        <v>EUR</v>
        <stp/>
        <stp>##V3_BDPV12</stp>
        <stp>BK122273 Corp</stp>
        <stp>crncy</stp>
        <stp>[sectors 01.xlsx]curves eur!R25C19</stp>
        <tr r="S25" s="21"/>
      </tp>
      <tp t="s">
        <v>#N/A N/A</v>
        <stp/>
        <stp>##V3_BDPV12</stp>
        <stp>AP809058 Corp</stp>
        <stp>bb_composite</stp>
        <stp>[sectors 01.xlsx]curves eur!R32C17</stp>
        <tr r="Q32" s="21"/>
      </tp>
      <tp t="s">
        <v>EUR</v>
        <stp/>
        <stp>##V3_BDPV12</stp>
        <stp>AR936992 Corp</stp>
        <stp>crncy</stp>
        <stp>[sectors 01.xlsx]curves eur!R18C19</stp>
        <tr r="S18" s="21"/>
      </tp>
      <tp t="s">
        <v>EDPPL 4.496 04/30/79</v>
        <stp/>
        <stp>##V3_BDPV12</stp>
        <stp>AW875570 Corp</stp>
        <stp>security_name</stp>
        <stp>[sectors 01.xlsx]curves eur!R42C6</stp>
        <tr r="F42" s="21"/>
      </tp>
      <tp t="s">
        <v>TOTAL 2 5/8 PERP</v>
        <stp/>
        <stp>##V3_BDPV12</stp>
        <stp>XS1195202822 Corp</stp>
        <stp>security_name</stp>
        <stp>[sectors 01.xlsx]main!R37C7</stp>
        <tr r="G37" s="1"/>
      </tp>
      <tp t="s">
        <v>TOTAL 2 5/8 PERP</v>
        <stp/>
        <stp>##V3_BDPV12</stp>
        <stp>XS1195202822 Corp</stp>
        <stp>security name</stp>
        <stp>[sectors 01.xlsx]tkrBbg!R2C7</stp>
        <tr r="G2" s="5"/>
      </tp>
      <tp t="s">
        <v>REPSM 3 3/4 PERP</v>
        <stp/>
        <stp>##V3_BDPV12</stp>
        <stp>XS2185997884 Corp</stp>
        <stp>security name</stp>
        <stp>[sectors 01.xlsx]tkrBbg!R2C7</stp>
        <tr r="G2" s="5"/>
      </tp>
      <tp t="s">
        <v>VOD 4.2 10/03/78</v>
        <stp/>
        <stp>##V3_BDPV12</stp>
        <stp>XS1888179550 Corp</stp>
        <stp>security name</stp>
        <stp>[sectors 01.xlsx]tkrBbg!R2C7</stp>
        <tr r="G2" s="5"/>
      </tp>
      <tp t="s">
        <v>ENBW 5 1/8 04/05/77</v>
        <stp/>
        <stp>##V3_BDPV12</stp>
        <stp>XS1498442521 Corp</stp>
        <stp>security name</stp>
        <stp>[sectors 01.xlsx]tkrBbg!R2C7</stp>
        <tr r="G2" s="5"/>
      </tp>
      <tp t="s">
        <v>NTGYSM 4 1/8 PERP</v>
        <stp/>
        <stp>##V3_BDPV12</stp>
        <stp>XS1139494493 Corp</stp>
        <stp>security name</stp>
        <stp>[sectors 01.xlsx]tkrBbg!R2C7</stp>
        <tr r="G2" s="5"/>
      </tp>
      <tp t="s">
        <v>AKFAST 3 7/8 10/05/78</v>
        <stp/>
        <stp>##V3_BDPV12</stp>
        <stp>XS1788973573 Corp</stp>
        <stp>security name</stp>
        <stp>[sectors 01.xlsx]tkrBbg!R2C7</stp>
        <tr r="G2" s="5"/>
      </tp>
    </main>
    <main first="bofaddin.rtdserver">
      <tp t="s">
        <v>#N/A N/A</v>
        <stp/>
        <stp>BDH|6772824837081043997</stp>
        <tr r="U21" s="24"/>
      </tp>
      <tp t="s">
        <v>#N/A N/A</v>
        <stp/>
        <stp>BDH|8960712382654247617</stp>
        <tr r="Z12" s="20"/>
      </tp>
      <tp t="s">
        <v>#N/A N/A</v>
        <stp/>
        <stp>BDH|7392333609632523319</stp>
        <tr r="X31" s="21"/>
      </tp>
      <tp t="s">
        <v>#N/A N/A</v>
        <stp/>
        <stp>BDH|5983493455001275052</stp>
        <tr r="AE15" s="20"/>
        <tr r="AD25" s="21"/>
      </tp>
    </main>
    <main first="bloomberg.rtd">
      <tp>
        <v>3.75</v>
        <stp/>
        <stp>##V3_BDPV12</stp>
        <stp>DE000A11QR73 Corp</stp>
        <stp>coupon</stp>
        <stp>[sectors 01.xlsx]main!R22C6</stp>
        <tr r="F22" s="1"/>
      </tp>
    </main>
    <main first="bofaddin.rtdserver">
      <tp t="s">
        <v>#N/A N/A</v>
        <stp/>
        <stp>BDH|6856810139120032807</stp>
        <tr r="U19" s="24"/>
      </tp>
      <tp t="s">
        <v>#N/A N/A</v>
        <stp/>
        <stp>BDH|1187219026665798117</stp>
        <tr r="AC29" s="21"/>
      </tp>
      <tp t="s">
        <v>#N/A N/A</v>
        <stp/>
        <stp>BDH|4587971090240670126</stp>
        <tr r="Z30" s="20"/>
      </tp>
      <tp t="s">
        <v>#N/A N/A</v>
        <stp/>
        <stp>BDH|2694276151729019966</stp>
        <tr r="AD33" s="20"/>
      </tp>
      <tp t="s">
        <v>#N/A N/A</v>
        <stp/>
        <stp>BDH|6850039329580082153</stp>
        <tr r="U36" s="24"/>
      </tp>
      <tp t="s">
        <v>#N/A N/A</v>
        <stp/>
        <stp>BDH|3013659641311014536</stp>
        <tr r="AC27" s="21"/>
      </tp>
    </main>
    <main first="bloomberg.rtd">
      <tp>
        <v>4.5</v>
        <stp/>
        <stp>##V3_BDPV12</stp>
        <stp>XS1207058733 Corp</stp>
        <stp>coupon</stp>
        <stp>[sectors 01.xlsx]main!R27C6</stp>
        <tr r="F27" s="1"/>
      </tp>
    </main>
    <main first="bofaddin.rtdserver">
      <tp t="s">
        <v>#N/A N/A</v>
        <stp/>
        <stp>BDH|1238745500640774357</stp>
        <tr r="AE40" s="20"/>
        <tr r="AD21" s="21"/>
      </tp>
    </main>
    <main first="bloomberg.rtd">
      <tp>
        <v>2.75</v>
        <stp/>
        <stp>##V3_BDPV12</stp>
        <stp>FR0013425170 Corp</stp>
        <stp>coupon</stp>
        <stp>[sectors 01.xlsx]main!R14C6</stp>
        <tr r="F14" s="1"/>
      </tp>
    </main>
    <main first="bofaddin.rtdserver">
      <tp t="s">
        <v>#N/A N/A</v>
        <stp/>
        <stp>BDH|6025371713356898796</stp>
        <tr r="Z39" s="20"/>
        <tr r="Y8" s="21"/>
      </tp>
    </main>
    <main first="bloomberg.rtd">
      <tp t="s">
        <v>PERP/CALL</v>
        <stp/>
        <stp>##V3_BDPV12</stp>
        <stp>FR0013413887 Corp</stp>
        <stp>mty_typ</stp>
        <stp>[sectors 01.xlsx]tkrBbg!R2C11</stp>
        <tr r="K2" s="5"/>
      </tp>
      <tp t="s">
        <v>PERP/CALL</v>
        <stp/>
        <stp>##V3_BDPV12</stp>
        <stp>FR0011993500 Corp</stp>
        <stp>mty_typ</stp>
        <stp>[sectors 01.xlsx]tkrBbg!R2C11</stp>
        <tr r="K2" s="5"/>
      </tp>
      <tp>
        <v>7</v>
        <stp/>
        <stp>##V3_BDPV12</stp>
        <stp>USN4297BBC74 Corp</stp>
        <stp>coupon</stp>
        <stp>[sectors 01.xlsx]tkrBbg!R2C9</stp>
        <tr r="I2" s="5"/>
      </tp>
      <tp>
        <v>0</v>
        <stp/>
        <stp>##V3_BDPV12</stp>
        <stp>FR0011993500 Corp</stp>
        <stp>amt_outstanding</stp>
        <stp>[sectors 01.xlsx]tkrBbg!R2C12</stp>
        <tr r="L2" s="5"/>
      </tp>
      <tp>
        <v>1000000000</v>
        <stp/>
        <stp>##V3_BDPV12</stp>
        <stp>FR0013413887 Corp</stp>
        <stp>amt_outstanding</stp>
        <stp>[sectors 01.xlsx]tkrBbg!R2C12</stp>
        <tr r="L2" s="5"/>
      </tp>
      <tp t="s">
        <v>EUR</v>
        <stp/>
        <stp>##V3_BDPV12</stp>
        <stp>ZR441424 Corp</stp>
        <stp>crncy</stp>
        <stp>[sectors 01.xlsx]curves eur!R21C20</stp>
        <tr r="T21" s="21"/>
      </tp>
      <tp t="s">
        <v>EUR</v>
        <stp/>
        <stp>##V3_BDPV12</stp>
        <stp>ZR363806 Corp</stp>
        <stp>crncy</stp>
        <stp>[sectors 01.xlsx]curves eur!R23C19</stp>
        <tr r="S23" s="21"/>
      </tp>
      <tp t="s">
        <v>EUR</v>
        <stp/>
        <stp>##V3_BDPV12</stp>
        <stp>ZR655675 Corp</stp>
        <stp>crncy</stp>
        <stp>[sectors 01.xlsx]curves eur!R38C20</stp>
        <tr r="T38" s="21"/>
      </tp>
      <tp t="s">
        <v>09/08/2023</v>
        <stp/>
        <stp>##V3_BDPV12</stp>
        <stp>AS322477 Corp</stp>
        <stp>nxt_call_dt</stp>
        <stp>[sectors 01.xlsx]sectors (table)!R11C7</stp>
        <tr r="G11" s="24"/>
      </tp>
      <tp t="s">
        <v>11/02/2026</v>
        <stp/>
        <stp>##V3_BDPV12</stp>
        <stp>ZP870673 Corp</stp>
        <stp>nxt_call_dt</stp>
        <stp>[sectors 01.xlsx]sectors (table)!R20C8</stp>
        <tr r="H20" s="24"/>
      </tp>
      <tp t="s">
        <v>09/09/2027</v>
        <stp/>
        <stp>##V3_BDPV12</stp>
        <stp>ZQ804479 Corp</stp>
        <stp>nxt_call_dt</stp>
        <stp>[sectors 01.xlsx]sectors (table)!R23C8</stp>
        <tr r="H23" s="24"/>
      </tp>
      <tp t="s">
        <v>VW 3 1/2 PERP</v>
        <stp/>
        <stp>##V3_BDPV12</stp>
        <stp>EK811579 Corp</stp>
        <stp>security_name</stp>
        <stp>[sectors 01.xlsx]curves eur!R33C7</stp>
        <tr r="G33" s="21"/>
      </tp>
      <tp t="s">
        <v>NR</v>
        <stp/>
        <stp>##V3_BDPV12</stp>
        <stp>BJ924355 Corp</stp>
        <stp>bb_composite</stp>
        <stp>[sectors 01.xlsx]curves eur!R17C17</stp>
        <tr r="Q17" s="21"/>
      </tp>
      <tp>
        <v>211.83155822753906</v>
        <stp/>
        <stp>##V3_BDPV12</stp>
        <stp>XS2035564975 Corp</stp>
        <stp>blp_i_sprd_mid</stp>
        <stp>[sectors 01.xlsx]curves eur!R27C12</stp>
        <tr r="L27" s="21"/>
      </tp>
      <tp t="s">
        <v>BB+</v>
        <stp/>
        <stp>##V3_BDPV12</stp>
        <stp>EK588292 Corp</stp>
        <stp>bb_composite</stp>
        <stp>[sectors 01.xlsx]curves eur!R12C16</stp>
        <tr r="P12" s="21"/>
      </tp>
      <tp t="s">
        <v>NTGYSM 3 3/8 PERP</v>
        <stp/>
        <stp>##V3_BDPV12</stp>
        <stp>EK872764 Corp</stp>
        <stp>security_name</stp>
        <stp>[sectors 01.xlsx]curves eur!R12C7</stp>
        <tr r="G12" s="21"/>
      </tp>
      <tp>
        <v>233.22578430175781</v>
        <stp/>
        <stp>##V3_BDPV12</stp>
        <stp>XS2035564629 Corp</stp>
        <stp>blp_i_sprd_mid</stp>
        <stp>[sectors 01.xlsx]curves eur!R27C13</stp>
        <tr r="M27" s="21"/>
      </tp>
      <tp t="s">
        <v>BB+</v>
        <stp/>
        <stp>##V3_BDPV12</stp>
        <stp>BJ814648 Corp</stp>
        <stp>bb_composite</stp>
        <stp>[sectors 01.xlsx]curves eur!R11C17</stp>
        <tr r="Q11" s="21"/>
      </tp>
      <tp>
        <v>244.34274291992188</v>
        <stp/>
        <stp>##V3_BDPV12</stp>
        <stp>XS1501167164 Corp</stp>
        <stp>blp_i_sprd_mid</stp>
        <stp>[sectors 01.xlsx]curves eur!R29C12</stp>
        <tr r="L29" s="21"/>
      </tp>
      <tp t="s">
        <v>EUR</v>
        <stp/>
        <stp>##V3_BDPV12</stp>
        <stp>AS146424 Corp</stp>
        <stp>crncy</stp>
        <stp>[sectors 01.xlsx]curves eur!R41C19</stp>
        <tr r="S41" s="21"/>
      </tp>
      <tp>
        <v>347.78753662109375</v>
        <stp/>
        <stp>##V3_BDPV12</stp>
        <stp>XS2077670342 Corp</stp>
        <stp>blp_i_sprd_mid</stp>
        <stp>[sectors 01.xlsx]curves eur!R14C13</stp>
        <tr r="M14" s="21"/>
      </tp>
      <tp t="s">
        <v>#N/A Invalid Security</v>
        <stp/>
        <stp>##V3_BDPV12</stp>
        <stp>#N/A Invalid Security Corp</stp>
        <stp>coupon</stp>
        <stp>[sectors 01.xlsx]tkrBbg!R2C9</stp>
        <tr r="I2" s="5"/>
      </tp>
      <tp t="s">
        <v>REPSM 4 1/2 03/25/75</v>
        <stp/>
        <stp>##V3_BDPV12</stp>
        <stp>XS1207058733 Corp</stp>
        <stp>security_name</stp>
        <stp>[sectors 01.xlsx]main!R25C7</stp>
        <tr r="G25" s="1"/>
      </tp>
      <tp t="s">
        <v>ECLEAR 2 5/8 04/11/48</v>
        <stp/>
        <stp>##V3_BDPV12</stp>
        <stp>XS1797663967 Corp</stp>
        <stp>security name</stp>
        <stp>[sectors 01.xlsx]tkrBbg!R2C7</stp>
        <tr r="G2" s="5"/>
      </tp>
      <tp t="s">
        <v>ARNDTN 3 3/4 PERP</v>
        <stp/>
        <stp>##V3_BDPV12</stp>
        <stp>XS1508392625 Corp</stp>
        <stp>security name</stp>
        <stp>[sectors 01.xlsx]tkrBbg!R2C7</stp>
        <tr r="G2" s="5"/>
      </tp>
      <tp t="s">
        <v>BHP 4 3/4 04/22/76</v>
        <stp/>
        <stp>##V3_BDPV12</stp>
        <stp>XS1309436753 Corp</stp>
        <stp>security name</stp>
        <stp>[sectors 01.xlsx]tkrBbg!R2C7</stp>
        <tr r="G2" s="5"/>
      </tp>
      <tp t="s">
        <v>VW 2.7 PERP</v>
        <stp/>
        <stp>##V3_BDPV12</stp>
        <stp>XS1629658755 Corp</stp>
        <stp>security name</stp>
        <stp>[sectors 01.xlsx]tkrBbg!R2C7</stp>
        <tr r="G2" s="5"/>
      </tp>
      <tp t="s">
        <v>VOD 6 1/4 10/03/78</v>
        <stp/>
        <stp>##V3_BDPV12</stp>
        <stp>XS1888180640 Corp</stp>
        <stp>security name</stp>
        <stp>[sectors 01.xlsx]tkrBbg!R2C7</stp>
        <tr r="G2" s="5"/>
      </tp>
      <tp t="s">
        <v>VW 2 1/2 PERP</v>
        <stp/>
        <stp>##V3_BDPV12</stp>
        <stp>XS1206540806 Corp</stp>
        <stp>security name</stp>
        <stp>[sectors 01.xlsx]tkrBbg!R2C7</stp>
        <tr r="G2" s="5"/>
      </tp>
      <tp t="s">
        <v>IBESM 2 5/8 PERP</v>
        <stp/>
        <stp>##V3_BDPV12</stp>
        <stp>XS1797138960 Corp</stp>
        <stp>security name</stp>
        <stp>[sectors 01.xlsx]tkrBbg!R2C7</stp>
        <tr r="G2" s="5"/>
      </tp>
    </main>
    <main first="bofaddin.rtdserver">
      <tp t="s">
        <v>#N/A N/A</v>
        <stp/>
        <stp>BDH|6688155082278328185</stp>
        <tr r="AD13" s="20"/>
        <tr r="AC34" s="21"/>
      </tp>
    </main>
    <main first="bofaddin.rtdserver">
      <tp t="s">
        <v>#N/A N/A</v>
        <stp/>
        <stp>BDH|6235377466541860435</stp>
        <tr r="U11" s="24"/>
      </tp>
      <tp t="s">
        <v>#N/A N/A</v>
        <stp/>
        <stp>BDH|6497384804980758378</stp>
        <tr r="Z45" s="20"/>
        <tr r="Y26" s="21"/>
      </tp>
    </main>
    <main first="bloomberg.rtd">
      <tp t="s">
        <v>Basic Materials</v>
        <stp/>
        <stp>##V3_BDPV12</stp>
        <stp>FR0012278539 Corp</stp>
        <stp>industry_sector</stp>
        <stp>[sectors 01.xlsx]tkrBbg!R2C14</stp>
        <tr r="N2" s="5"/>
      </tp>
      <tp t="s">
        <v>Utilities</v>
        <stp/>
        <stp>##V3_BDPV12</stp>
        <stp>FR0012648590 Corp</stp>
        <stp>industry_sector</stp>
        <stp>[sectors 01.xlsx]tkrBbg!R2C14</stp>
        <tr r="N2" s="5"/>
      </tp>
    </main>
    <main first="bofaddin.rtdserver">
      <tp t="s">
        <v>#N/A N/A</v>
        <stp/>
        <stp>BDH|4801851274305680810</stp>
        <tr r="AD37" s="21"/>
      </tp>
    </main>
    <main first="bloomberg.rtd">
      <tp t="s">
        <v>Utilities</v>
        <stp/>
        <stp>##V3_BDPV12</stp>
        <stp>FR0013398229 Corp</stp>
        <stp>industry_sector</stp>
        <stp>[sectors 01.xlsx]tkrBbg!R2C14</stp>
        <tr r="N2" s="5"/>
      </tp>
      <tp t="s">
        <v>Basic Materials</v>
        <stp/>
        <stp>##V3_BDPV12</stp>
        <stp>FR0013478252 Corp</stp>
        <stp>industry_sector</stp>
        <stp>[sectors 01.xlsx]tkrBbg!R2C14</stp>
        <tr r="N2" s="5"/>
      </tp>
    </main>
    <main first="bofaddin.rtdserver">
      <tp t="s">
        <v>#N/A N/A</v>
        <stp/>
        <stp>BDH|4476667931905812246</stp>
        <tr r="Z37" s="20"/>
      </tp>
      <tp t="s">
        <v>#N/A N/A</v>
        <stp/>
        <stp>BDH|3725336723646209295</stp>
        <tr r="AE27" s="20"/>
      </tp>
      <tp t="s">
        <v>#N/A N/A</v>
        <stp/>
        <stp>BDH|7771402195124747872</stp>
        <tr r="AD41" s="20"/>
      </tp>
    </main>
    <main first="bloomberg.rtd">
      <tp>
        <v>789.74798583984375</v>
        <stp/>
        <stp>##V3_BDPV12</stp>
        <stp>ZQ258633 Corp</stp>
        <stp>blp_i_sprd_mid</stp>
        <stp>[sectors 01.xlsx]curves!R7C14</stp>
        <tr r="N7" s="20"/>
      </tp>
      <tp>
        <v>2.875</v>
        <stp/>
        <stp>##V3_BDPV12</stp>
        <stp>XS1713462403 Corp</stp>
        <stp>coupon</stp>
        <stp>[sectors 01.xlsx]main!R33C6</stp>
        <tr r="F33" s="1"/>
      </tp>
    </main>
    <main first="bofaddin.rtdserver">
      <tp t="s">
        <v>#N/A N/A</v>
        <stp/>
        <stp>BDH|8119881349942236022</stp>
        <tr r="Z36" s="20"/>
        <tr r="Y11" s="21"/>
      </tp>
      <tp t="s">
        <v>#N/A N/A</v>
        <stp/>
        <stp>BDH|3067606704350617339</stp>
        <tr r="U7" s="24"/>
      </tp>
      <tp t="s">
        <v>#N/A N/A</v>
        <stp/>
        <stp>BDH|2520408264224467244</stp>
        <tr r="AD22" s="20"/>
      </tp>
    </main>
    <main first="bloomberg.rtd">
      <tp>
        <v>3.125</v>
        <stp/>
        <stp>##V3_BDPV12</stp>
        <stp>XS2077670342 Corp</stp>
        <stp>coupon</stp>
        <stp>[sectors 01.xlsx]main!R20C6</stp>
        <tr r="F20" s="1"/>
      </tp>
    </main>
    <main first="bofaddin.rtdserver">
      <tp t="s">
        <v>#N/A N/A</v>
        <stp/>
        <stp>BDH|2188787051451600789</stp>
        <tr r="Z13" s="20"/>
        <tr r="Y34" s="21"/>
      </tp>
      <tp t="e">
        <v>#N/A</v>
        <stp/>
        <stp>BDH|2258384572516990678</stp>
        <tr r="F31" s="15"/>
      </tp>
      <tp t="e">
        <v>#N/A</v>
        <stp/>
        <stp>BDH|6278571535283372555</stp>
        <tr r="Z8" s="24"/>
      </tp>
    </main>
    <main first="bofaddin.rtdserver">
      <tp t="e">
        <v>#N/A</v>
        <stp/>
        <stp>BDH|4178476990538455769</stp>
        <tr r="Z24" s="24"/>
      </tp>
      <tp t="s">
        <v>#N/A N/A</v>
        <stp/>
        <stp>BDH|5542907172569373412</stp>
        <tr r="Y34" s="20"/>
      </tp>
      <tp t="s">
        <v>#N/A N/A</v>
        <stp/>
        <stp>BDH|6220362450380956684</stp>
        <tr r="Z44" s="20"/>
        <tr r="Y38" s="21"/>
      </tp>
      <tp t="s">
        <v>#N/A N/A</v>
        <stp/>
        <stp>BDH|7465563123754629229</stp>
        <tr r="AD8" s="20"/>
      </tp>
    </main>
    <main first="bloomberg.rtd">
      <tp t="s">
        <v>PERP/CALL</v>
        <stp/>
        <stp>##V3_BDPV12</stp>
        <stp>FR0013330529 Corp</stp>
        <stp>mty_typ</stp>
        <stp>[sectors 01.xlsx]tkrBbg!R2C11</stp>
        <tr r="K2" s="5"/>
      </tp>
      <tp t="s">
        <v>PERP/CALL</v>
        <stp/>
        <stp>##V3_BDPV12</stp>
        <stp>FR0013330537 Corp</stp>
        <stp>mty_typ</stp>
        <stp>[sectors 01.xlsx]tkrBbg!R2C11</stp>
        <tr r="K2" s="5"/>
      </tp>
      <tp t="s">
        <v>PERP/CALL</v>
        <stp/>
        <stp>##V3_BDPV12</stp>
        <stp>FR0013310505 Corp</stp>
        <stp>mty_typ</stp>
        <stp>[sectors 01.xlsx]tkrBbg!R2C11</stp>
        <tr r="K2" s="5"/>
      </tp>
      <tp t="s">
        <v>PERP/CALL</v>
        <stp/>
        <stp>##V3_BDPV12</stp>
        <stp>FR0012650281 Corp</stp>
        <stp>mty_typ</stp>
        <stp>[sectors 01.xlsx]tkrBbg!R2C11</stp>
        <tr r="K2" s="5"/>
      </tp>
    </main>
    <main first="bofaddin.rtdserver">
      <tp t="e">
        <v>#N/A</v>
        <stp/>
        <stp>BTCWGET|16106032154855494313</stp>
        <tr r="E2" s="5"/>
      </tp>
    </main>
    <main first="bloomberg.rtd">
      <tp t="s">
        <v>PERP/CALL</v>
        <stp/>
        <stp>##V3_BDPV12</stp>
        <stp>FR0011700293 Corp</stp>
        <stp>mty_typ</stp>
        <stp>[sectors 01.xlsx]tkrBbg!R2C11</stp>
        <tr r="K2" s="5"/>
      </tp>
      <tp>
        <v>750000000</v>
        <stp/>
        <stp>##V3_BDPV12</stp>
        <stp>FR0011700293 Corp</stp>
        <stp>amt_outstanding</stp>
        <stp>[sectors 01.xlsx]tkrBbg!R2C12</stp>
        <tr r="L2" s="5"/>
      </tp>
      <tp>
        <v>405500000</v>
        <stp/>
        <stp>##V3_BDPV12</stp>
        <stp>FR0012650281 Corp</stp>
        <stp>amt_outstanding</stp>
        <stp>[sectors 01.xlsx]tkrBbg!R2C12</stp>
        <tr r="L2" s="5"/>
      </tp>
      <tp>
        <v>750000000</v>
        <stp/>
        <stp>##V3_BDPV12</stp>
        <stp>FR0013330537 Corp</stp>
        <stp>amt_outstanding</stp>
        <stp>[sectors 01.xlsx]tkrBbg!R2C12</stp>
        <tr r="L2" s="5"/>
      </tp>
      <tp>
        <v>1250000000</v>
        <stp/>
        <stp>##V3_BDPV12</stp>
        <stp>FR0013330529 Corp</stp>
        <stp>amt_outstanding</stp>
        <stp>[sectors 01.xlsx]tkrBbg!R2C12</stp>
        <tr r="L2" s="5"/>
      </tp>
      <tp>
        <v>1000000000</v>
        <stp/>
        <stp>##V3_BDPV12</stp>
        <stp>FR0013310505 Corp</stp>
        <stp>amt_outstanding</stp>
        <stp>[sectors 01.xlsx]tkrBbg!R2C12</stp>
        <tr r="L2" s="5"/>
      </tp>
      <tp>
        <v>5.625</v>
        <stp/>
        <stp>##V3_BDPV12</stp>
        <stp>USF2893TAM83 Corp</stp>
        <stp>coupon</stp>
        <stp>[sectors 01.xlsx]tkrBbg!R2C9</stp>
        <tr r="I2" s="5"/>
      </tp>
      <tp t="s">
        <v>BB+</v>
        <stp/>
        <stp>##V3_BDPV12</stp>
        <stp>AU692498 Corp</stp>
        <stp>bb_composite</stp>
        <stp>[sectors 01.xlsx]curves eur!R36C17</stp>
        <tr r="Q36" s="21"/>
      </tp>
      <tp t="s">
        <v>ERFFP 3 1/4 PERP</v>
        <stp/>
        <stp>##V3_BDPV12</stp>
        <stp>AP809058 Corp</stp>
        <stp>security_name</stp>
        <stp>[sectors 01.xlsx]curves eur!R32C7</stp>
        <tr r="G32" s="21"/>
      </tp>
      <tp t="s">
        <v>BB</v>
        <stp/>
        <stp>##V3_BDPV12</stp>
        <stp>AW875570 Corp</stp>
        <stp>bb_composite</stp>
        <stp>[sectors 01.xlsx]curves eur!R42C16</stp>
        <tr r="P42" s="21"/>
      </tp>
      <tp t="s">
        <v>MERCK</v>
        <stp/>
        <stp>##V3_BDPV12</stp>
        <stp>XS2011260705 Corp</stp>
        <stp>short_name</stp>
        <stp>[sectors 01.xlsx]main!R9C5</stp>
        <tr r="E9" s="1"/>
      </tp>
      <tp t="s">
        <v>BB+</v>
        <stp/>
        <stp>##V3_BDPV12</stp>
        <stp>EK864970 Corp</stp>
        <stp>bb_composite</stp>
        <stp>[sectors 01.xlsx]curves eur!R34C17</stp>
        <tr r="Q34" s="21"/>
      </tp>
      <tp t="s">
        <v>BBB-</v>
        <stp/>
        <stp>##V3_BDPV12</stp>
        <stp>ZP870673 Corp</stp>
        <stp>bb_composite</stp>
        <stp>[sectors 01.xlsx]curves eur!R26C17</stp>
        <tr r="Q26" s="21"/>
      </tp>
      <tp t="s">
        <v>NR</v>
        <stp/>
        <stp>##V3_BDPV12</stp>
        <stp>ZR796682 Corp</stp>
        <stp>bb_composite</stp>
        <stp>[sectors 01.xlsx]curves eur!R28C16</stp>
        <tr r="P28" s="21"/>
      </tp>
      <tp t="s">
        <v>BB+</v>
        <stp/>
        <stp>##V3_BDPV12</stp>
        <stp>ZQ804479 Corp</stp>
        <stp>bb_composite</stp>
        <stp>[sectors 01.xlsx]curves eur!R24C17</stp>
        <tr r="Q24" s="21"/>
      </tp>
      <tp t="s">
        <v>BBB-</v>
        <stp/>
        <stp>##V3_BDPV12</stp>
        <stp>EK811579 Corp</stp>
        <stp>bb_composite</stp>
        <stp>[sectors 01.xlsx]curves eur!R33C17</stp>
        <tr r="Q33" s="21"/>
      </tp>
      <tp t="s">
        <v>EUR</v>
        <stp/>
        <stp>##V3_BDPV12</stp>
        <stp>EK872764 Corp</stp>
        <stp>crncy</stp>
        <stp>[sectors 01.xlsx]curves eur!R12C20</stp>
        <tr r="T12" s="21"/>
      </tp>
      <tp t="s">
        <v>BB+</v>
        <stp/>
        <stp>##V3_BDPV12</stp>
        <stp>EK848378 Corp</stp>
        <stp>bb_composite</stp>
        <stp>[sectors 01.xlsx]curves eur!R34C16</stp>
        <tr r="P34" s="21"/>
      </tp>
    </main>
    <main first="bofaddin.rtdserver">
      <tp t="s">
        <v>#N/A N/A</v>
        <stp/>
        <stp>BDH|46634201369172476</stp>
        <tr r="AE19" s="20"/>
      </tp>
    </main>
    <main first="bloomberg.rtd">
      <tp t="s">
        <v>REPSM 4 1/2 03/25/75</v>
        <stp/>
        <stp>##V3_BDPV12</stp>
        <stp>XS1207058733 Corp</stp>
        <stp>security_name</stp>
        <stp>[sectors 01.xlsx]main!R26C7</stp>
        <tr r="G26" s="1"/>
      </tp>
      <tp t="s">
        <v>ANNGR 4 PERP</v>
        <stp/>
        <stp>##V3_BDPV12</stp>
        <stp>XS1117300837 Corp</stp>
        <stp>security name</stp>
        <stp>[sectors 01.xlsx]tkrBbg!R2C7</stp>
        <tr r="G2" s="5"/>
      </tp>
      <tp t="s">
        <v>BALDER 3 03/07/78</v>
        <stp/>
        <stp>##V3_BDPV12</stp>
        <stp>XS1677911825 Corp</stp>
        <stp>security name</stp>
        <stp>[sectors 01.xlsx]tkrBbg!R2C7</stp>
        <tr r="G2" s="5"/>
      </tp>
    </main>
    <main first="bofaddin.rtdserver">
      <tp t="e">
        <v>#N/A</v>
        <stp/>
        <stp>BDH|9082974239932404613</stp>
        <tr r="AA35" s="24"/>
      </tp>
      <tp t="s">
        <v>#N/A N/A</v>
        <stp/>
        <stp>BDH|6539922087049916926</stp>
        <tr r="Z43" s="20"/>
        <tr r="Y43" s="20"/>
      </tp>
      <tp t="s">
        <v>#N/A N/A</v>
        <stp/>
        <stp>BDH|2057183156710047159</stp>
        <tr r="AE31" s="20"/>
        <tr r="AD23" s="21"/>
      </tp>
      <tp t="s">
        <v>#N/A N/A</v>
        <stp/>
        <stp>BDH|1992198249860316317</stp>
        <tr r="AE47" s="20"/>
      </tp>
      <tp t="s">
        <v>#N/A N/A</v>
        <stp/>
        <stp>BDH|8241256594035592198</stp>
        <tr r="Y7" s="21"/>
      </tp>
    </main>
    <main first="bloomberg.rtd">
      <tp t="s">
        <v>Consumer, Cyclical</v>
        <stp/>
        <stp>##V3_BDPV12</stp>
        <stp>FR0013399177 Corp</stp>
        <stp>industry_sector</stp>
        <stp>[sectors 01.xlsx]tkrBbg!R2C14</stp>
        <tr r="N2" s="5"/>
      </tp>
    </main>
    <main first="bofaddin.rtdserver">
      <tp t="e">
        <v>#N/A</v>
        <stp/>
        <stp>BDH|6787497947022384364</stp>
        <tr r="Z10" s="24"/>
      </tp>
    </main>
    <main first="bloomberg.rtd">
      <tp>
        <v>5.625</v>
        <stp/>
        <stp>##V3_BDPV12</stp>
        <stp>XS1309436910 Corp</stp>
        <stp>coupon</stp>
        <stp>[sectors 01.xlsx]main!R45C6</stp>
        <tr r="F45" s="1"/>
      </tp>
    </main>
    <main first="bofaddin.rtdserver">
      <tp t="s">
        <v>#N/A N/A</v>
        <stp/>
        <stp>BDH|5147903463805423862</stp>
        <tr r="V6" s="24"/>
      </tp>
      <tp t="s">
        <v>#N/A N/A</v>
        <stp/>
        <stp>BDH|8591829277481639177</stp>
        <tr r="Z24" s="20"/>
        <tr r="Y40" s="21"/>
      </tp>
      <tp t="s">
        <v>#N/A N/A</v>
        <stp/>
        <stp>BDH|8938992514044740328</stp>
        <tr r="Y11" s="20"/>
      </tp>
    </main>
    <main first="bofaddin.rtdserver">
      <tp t="s">
        <v>#N/A N/A</v>
        <stp/>
        <stp>BDH|2129752965154005071</stp>
        <tr r="V19" s="24"/>
      </tp>
    </main>
    <main first="bloomberg.rtd">
      <tp>
        <v>6.25</v>
        <stp/>
        <stp>##V3_BDPV12</stp>
        <stp>XS1294343337 Corp</stp>
        <stp>coupon</stp>
        <stp>[sectors 01.xlsx]main!R32C6</stp>
        <tr r="F32" s="1"/>
      </tp>
    </main>
    <main first="bofaddin.rtdserver">
      <tp t="s">
        <v>#N/A N/A</v>
        <stp/>
        <stp>BDH|1080037232233614609</stp>
        <tr r="V21" s="24"/>
      </tp>
      <tp t="s">
        <v>#N/A N/A</v>
        <stp/>
        <stp>BDH|3561135930613894597</stp>
        <tr r="Z48" s="20"/>
        <tr r="Y41" s="21"/>
      </tp>
    </main>
    <main first="bloomberg.rtd">
      <tp>
        <v>4.5</v>
        <stp/>
        <stp>##V3_BDPV12</stp>
        <stp>XS1207058733 Corp</stp>
        <stp>coupon</stp>
        <stp>[sectors 01.xlsx]main!R25C6</stp>
        <tr r="F25" s="1"/>
      </tp>
    </main>
    <main first="bofaddin.rtdserver">
      <tp t="s">
        <v>#N/A N/A</v>
        <stp/>
        <stp>BDH|5052534326154511151</stp>
        <tr r="AC17" s="21"/>
      </tp>
      <tp t="s">
        <v>#N/A N/A</v>
        <stp/>
        <stp>BDH|9858255986934818063</stp>
        <tr r="AE28" s="20"/>
        <tr r="AD28" s="21"/>
      </tp>
    </main>
    <main first="bloomberg.rtd">
      <tp t="s">
        <v>PERP/CALL</v>
        <stp/>
        <stp>##V3_BDPV12</stp>
        <stp>FR0011401728 Corp</stp>
        <stp>mty_typ</stp>
        <stp>[sectors 01.xlsx]tkrBbg!R2C11</stp>
        <tr r="K2" s="5"/>
      </tp>
      <tp t="s">
        <v>PERP/CALL</v>
        <stp/>
        <stp>##V3_BDPV12</stp>
        <stp>FR0011531730 Corp</stp>
        <stp>mty_typ</stp>
        <stp>[sectors 01.xlsx]tkrBbg!R2C11</stp>
        <tr r="K2" s="5"/>
      </tp>
      <tp t="s">
        <v>PERP/CALL</v>
        <stp/>
        <stp>##V3_BDPV12</stp>
        <stp>FR0011401751 Corp</stp>
        <stp>mty_typ</stp>
        <stp>[sectors 01.xlsx]tkrBbg!R2C11</stp>
        <tr r="K2" s="5"/>
      </tp>
      <tp t="s">
        <v>PERP/CALL</v>
        <stp/>
        <stp>##V3_BDPV12</stp>
        <stp>FR0013431244 Corp</stp>
        <stp>mty_typ</stp>
        <stp>[sectors 01.xlsx]tkrBbg!R2C11</stp>
        <tr r="K2" s="5"/>
      </tp>
      <tp t="s">
        <v>EUR</v>
        <stp/>
        <stp>##V3_BDPV12</stp>
        <stp>XS0992293901 Corp</stp>
        <stp>crncy</stp>
        <stp>[sectors 01.xlsx]sectors (table)!R4C17</stp>
        <tr r="Q4" s="24"/>
      </tp>
      <tp>
        <v>500000000</v>
        <stp/>
        <stp>##V3_BDPV12</stp>
        <stp>FR0013431244 Corp</stp>
        <stp>amt_outstanding</stp>
        <stp>[sectors 01.xlsx]tkrBbg!R2C12</stp>
        <tr r="L2" s="5"/>
      </tp>
      <tp>
        <v>413099999.99999994</v>
        <stp/>
        <stp>##V3_BDPV12</stp>
        <stp>FR0011531730 Corp</stp>
        <stp>amt_outstanding</stp>
        <stp>[sectors 01.xlsx]tkrBbg!R2C12</stp>
        <tr r="L2" s="5"/>
      </tp>
      <tp>
        <v>1250000000</v>
        <stp/>
        <stp>##V3_BDPV12</stp>
        <stp>FR0011401728 Corp</stp>
        <stp>amt_outstanding</stp>
        <stp>[sectors 01.xlsx]tkrBbg!R2C12</stp>
        <tr r="L2" s="5"/>
      </tp>
      <tp>
        <v>1250000000</v>
        <stp/>
        <stp>##V3_BDPV12</stp>
        <stp>FR0011401751 Corp</stp>
        <stp>amt_outstanding</stp>
        <stp>[sectors 01.xlsx]tkrBbg!R2C12</stp>
        <tr r="L2" s="5"/>
      </tp>
      <tp t="s">
        <v>16/07/2025</v>
        <stp/>
        <stp>##V3_BDPV12</stp>
        <stp>ZS108668 Corp</stp>
        <stp>nxt_call_dt</stp>
        <stp>[sectors 01.xlsx]sectors (table)!R11C8</stp>
        <tr r="H11" s="24"/>
      </tp>
      <tp t="s">
        <v>BB+</v>
        <stp/>
        <stp>##V3_BDPV12</stp>
        <stp>EK872764 Corp</stp>
        <stp>bb_composite</stp>
        <stp>[sectors 01.xlsx]curves eur!R12C17</stp>
        <tr r="Q12" s="21"/>
      </tp>
      <tp t="s">
        <v>NTGYSM 4 1/8 PERP</v>
        <stp/>
        <stp>##V3_BDPV12</stp>
        <stp>EK588292 Corp</stp>
        <stp>security_name</stp>
        <stp>[sectors 01.xlsx]curves eur!R12C6</stp>
        <tr r="F12" s="21"/>
      </tp>
      <tp t="s">
        <v>MERCK</v>
        <stp/>
        <stp>##V3_BDPV12</stp>
        <stp>XS2011260705 Corp</stp>
        <stp>short_name</stp>
        <stp>[sectors 01.xlsx]main!R8C5</stp>
        <tr r="E8" s="1"/>
      </tp>
      <tp t="s">
        <v>BB+</v>
        <stp/>
        <stp>##V3_BDPV12</stp>
        <stp>AU654481 Corp</stp>
        <stp>bb_composite</stp>
        <stp>[sectors 01.xlsx]curves eur!R36C16</stp>
        <tr r="P36" s="21"/>
      </tp>
      <tp t="s">
        <v>EUR</v>
        <stp/>
        <stp>##V3_BDPV12</stp>
        <stp>BK123260 Corp</stp>
        <stp>crncy</stp>
        <stp>[sectors 01.xlsx]curves eur!R25C20</stp>
        <tr r="T25" s="21"/>
      </tp>
      <tp t="s">
        <v>SBBBSS 2.624 PERP</v>
        <stp/>
        <stp>##V3_BDPV12</stp>
        <stp>ZP659512 Corp</stp>
        <stp>security_name</stp>
        <stp>[sectors 01.xlsx]curves eur!R19C7</stp>
        <tr r="G19" s="21"/>
      </tp>
      <tp t="s">
        <v>TOTAL 2 5/8 PERP</v>
        <stp/>
        <stp>##V3_BDPV12</stp>
        <stp>XS1195202822 Corp</stp>
        <stp>security_name</stp>
        <stp>[sectors 01.xlsx]main!R44C7</stp>
        <tr r="G44" s="1"/>
      </tp>
      <tp t="s">
        <v>REPSM 4 1/2 03/25/75</v>
        <stp/>
        <stp>##V3_BDPV12</stp>
        <stp>XS1207058733 Corp</stp>
        <stp>security_name</stp>
        <stp>[sectors 01.xlsx]main!R27C7</stp>
        <tr r="G27" s="1"/>
      </tp>
      <tp t="s">
        <v>RWE 2 3/4 04/21/75</v>
        <stp/>
        <stp>##V3_BDPV12</stp>
        <stp>XS1219498141 Corp</stp>
        <stp>security name</stp>
        <stp>[sectors 01.xlsx]tkrBbg!R2C7</stp>
        <tr r="G2" s="5"/>
      </tp>
      <tp t="s">
        <v>STEDIN 3 1/4 PERP</v>
        <stp/>
        <stp>##V3_BDPV12</stp>
        <stp>XS1141810991 Corp</stp>
        <stp>security name</stp>
        <stp>[sectors 01.xlsx]tkrBbg!R2C7</stp>
        <tr r="G2" s="5"/>
      </tp>
      <tp t="s">
        <v>ORSTED 1 3/4 12/09/19</v>
        <stp/>
        <stp>##V3_BDPV12</stp>
        <stp>XS2010036874 Corp</stp>
        <stp>security name</stp>
        <stp>[sectors 01.xlsx]tkrBbg!R2C7</stp>
        <tr r="G2" s="5"/>
      </tp>
      <tp t="s">
        <v>VW 3 3/4 PERP</v>
        <stp/>
        <stp>##V3_BDPV12</stp>
        <stp>XS1048428012 Corp</stp>
        <stp>security name</stp>
        <stp>[sectors 01.xlsx]tkrBbg!R2C7</stp>
        <tr r="G2" s="5"/>
      </tp>
      <tp t="s">
        <v>AMXLMM 6 3/8 09/06/73</v>
        <stp/>
        <stp>##V3_BDPV12</stp>
        <stp>XS0969341147 Corp</stp>
        <stp>security name</stp>
        <stp>[sectors 01.xlsx]tkrBbg!R2C7</stp>
        <tr r="G2" s="5"/>
      </tp>
      <tp t="s">
        <v>CPIPGR 4 3/8 PERP</v>
        <stp/>
        <stp>##V3_BDPV12</stp>
        <stp>XS1819537132 Corp</stp>
        <stp>security name</stp>
        <stp>[sectors 01.xlsx]tkrBbg!R2C7</stp>
        <tr r="G2" s="5"/>
      </tp>
      <tp t="s">
        <v>GYCGR 2 3/4 PERP</v>
        <stp/>
        <stp>##V3_BDPV12</stp>
        <stp>XS1491364953 Corp</stp>
        <stp>security name</stp>
        <stp>[sectors 01.xlsx]tkrBbg!R2C7</stp>
        <tr r="G2" s="5"/>
      </tp>
      <tp t="s">
        <v>IBESM 3 1/4 PERP</v>
        <stp/>
        <stp>##V3_BDPV12</stp>
        <stp>XS1890845875 Corp</stp>
        <stp>security name</stp>
        <stp>[sectors 01.xlsx]tkrBbg!R2C7</stp>
        <tr r="G2" s="5"/>
      </tp>
      <tp t="s">
        <v>VLVY 4.2 06/10/75</v>
        <stp/>
        <stp>##V3_BDPV12</stp>
        <stp>XS1150673892 Corp</stp>
        <stp>security name</stp>
        <stp>[sectors 01.xlsx]tkrBbg!R2C7</stp>
        <tr r="G2" s="5"/>
      </tp>
    </main>
    <main first="bofaddin.rtdserver">
      <tp t="s">
        <v>#N/A N/A</v>
        <stp/>
        <stp>BDH|2831611516076074342</stp>
        <tr r="Y46" s="20"/>
      </tp>
      <tp t="s">
        <v>#N/A N/A</v>
        <stp/>
        <stp>BDH|9440681011069029768</stp>
        <tr r="Z28" s="20"/>
        <tr r="Y28" s="21"/>
      </tp>
    </main>
    <main first="bofaddin.rtdserver">
      <tp t="s">
        <v>#N/A N/A</v>
        <stp/>
        <stp>BDH|9300542578608598339</stp>
        <tr r="Y30" s="21"/>
      </tp>
      <tp t="s">
        <v>#N/A N/A</v>
        <stp/>
        <stp>BDH|4654747378290650452</stp>
        <tr r="AD10" s="20"/>
      </tp>
      <tp t="s">
        <v>#N/A N/A</v>
        <stp/>
        <stp>BDH|1049077339433593177</stp>
        <tr r="Y18" s="20"/>
      </tp>
    </main>
    <main first="bofaddin.rtdserver">
      <tp t="s">
        <v>#N/A N/A</v>
        <stp/>
        <stp>BDH|4356964702488708505</stp>
        <tr r="Z28" s="24"/>
      </tp>
    </main>
    <main first="bofaddin.rtdserver">
      <tp t="s">
        <v>#N/A N/A</v>
        <stp/>
        <stp>BDH|5559205143941764204</stp>
        <tr r="U5" s="24"/>
      </tp>
      <tp t="s">
        <v>#N/A N/A</v>
        <stp/>
        <stp>BDH|5363401730596645433</stp>
        <tr r="U6" s="24"/>
      </tp>
      <tp t="s">
        <v>#N/A N/A</v>
        <stp/>
        <stp>BDH|4113009672771186264</stp>
        <tr r="AC22" s="21"/>
      </tp>
    </main>
    <main first="bloomberg.rtd">
      <tp>
        <v>2.75</v>
        <stp/>
        <stp>##V3_BDPV12</stp>
        <stp>FR0013425170 Corp</stp>
        <stp>coupon</stp>
        <stp>[sectors 01.xlsx]main!R11C6</stp>
        <tr r="F11" s="1"/>
      </tp>
    </main>
    <main first="bloomberg.rtd">
      <tp t="s">
        <v>EUR</v>
        <stp/>
        <stp>##V3_BDPV12</stp>
        <stp>XS1811181566 Corp</stp>
        <stp>crncy</stp>
        <stp>[sectors 01.xlsx]sectors (table)!R6C18</stp>
        <tr r="R6" s="24"/>
      </tp>
      <tp t="s">
        <v>PERP/CALL</v>
        <stp/>
        <stp>##V3_BDPV12</stp>
        <stp>FR0011606169 Corp</stp>
        <stp>mty_typ</stp>
        <stp>[sectors 01.xlsx]tkrBbg!R2C11</stp>
        <tr r="K2" s="5"/>
      </tp>
      <tp>
        <v>750000000</v>
        <stp/>
        <stp>##V3_BDPV12</stp>
        <stp>FR0011606169 Corp</stp>
        <stp>amt_outstanding</stp>
        <stp>[sectors 01.xlsx]tkrBbg!R2C12</stp>
        <tr r="L2" s="5"/>
      </tp>
      <tp t="s">
        <v>08/07/2023</v>
        <stp/>
        <stp>##V3_BDPV12</stp>
        <stp>AR936992 Corp</stp>
        <stp>nxt_call_dt</stp>
        <stp>[sectors 01.xlsx]sectors (table)!R18C7</stp>
        <tr r="G18" s="24"/>
      </tp>
      <tp t="s">
        <v>VW 2.7 PERP</v>
        <stp/>
        <stp>##V3_BDPV12</stp>
        <stp>AN880322 Corp</stp>
        <stp>security_name</stp>
        <stp>[sectors 01.xlsx]curves eur!R33C6</stp>
        <tr r="F33" s="21"/>
      </tp>
      <tp t="s">
        <v>IFXGR 3 5/8 PERP</v>
        <stp/>
        <stp>##V3_BDPV12</stp>
        <stp>ZR796862 Corp</stp>
        <stp>security_name</stp>
        <stp>[sectors 01.xlsx]curves eur!R28C7</stp>
        <tr r="G28" s="21"/>
      </tp>
      <tp t="s">
        <v>EUR</v>
        <stp/>
        <stp>##V3_BDPV12</stp>
        <stp>FR0013425170 Corp</stp>
        <stp>crncy</stp>
        <stp>[sectors 01.xlsx]sectors (table)!R37C17</stp>
        <tr r="Q37" s="24"/>
      </tp>
      <tp t="s">
        <v>EUR</v>
        <stp/>
        <stp>##V3_BDPV12</stp>
        <stp>AR738776 Corp</stp>
        <stp>crncy</stp>
        <stp>[sectors 01.xlsx]curves eur!R38C19</stp>
        <tr r="S38" s="21"/>
      </tp>
      <tp t="s">
        <v>NR</v>
        <stp/>
        <stp>##V3_BDPV12</stp>
        <stp>EK821917 Corp</stp>
        <stp>bb_composite</stp>
        <stp>[sectors 01.xlsx]curves eur!R21C16</stp>
        <tr r="P21" s="21"/>
      </tp>
      <tp t="s">
        <v>EUR</v>
        <stp/>
        <stp>##V3_BDPV12</stp>
        <stp>AS322477 Corp</stp>
        <stp>crncy</stp>
        <stp>[sectors 01.xlsx]curves eur!R13C19</stp>
        <tr r="S13" s="21"/>
      </tp>
      <tp t="s">
        <v>TELEFO 2 7/8 PERP</v>
        <stp/>
        <stp>##V3_BDPV12</stp>
        <stp>ZR655675 Corp</stp>
        <stp>security_name</stp>
        <stp>[sectors 01.xlsx]curves eur!R38C7</stp>
        <tr r="G38" s="21"/>
      </tp>
      <tp t="s">
        <v>VOD 4.2 10/03/78</v>
        <stp/>
        <stp>##V3_BDPV12</stp>
        <stp>AU692498 Corp</stp>
        <stp>security_name</stp>
        <stp>[sectors 01.xlsx]curves eur!R36C7</stp>
        <tr r="G36" s="21"/>
      </tp>
      <tp t="s">
        <v>SBBBSS 4 5/8 PERP</v>
        <stp/>
        <stp>##V3_BDPV12</stp>
        <stp>ZS235422 Corp</stp>
        <stp>security_name</stp>
        <stp>[sectors 01.xlsx]curves eur!R19C6</stp>
        <tr r="F19" s="21"/>
      </tp>
      <tp>
        <v>314.70913696289063</v>
        <stp/>
        <stp>##V3_BDPV12</stp>
        <stp>XS1713463559 Corp</stp>
        <stp>blp_i_sprd_mid</stp>
        <stp>[sectors 01.xlsx]curves eur!R16C13</stp>
        <tr r="M16" s="21"/>
      </tp>
      <tp t="s">
        <v>EUR</v>
        <stp/>
        <stp>##V3_BDPV12</stp>
        <stp>EK821917 Corp</stp>
        <stp>crncy</stp>
        <stp>[sectors 01.xlsx]curves eur!R21C19</stp>
        <tr r="S21" s="21"/>
      </tp>
      <tp t="s">
        <v>ULFP 2 7/8 PERP</v>
        <stp/>
        <stp>##V3_BDPV12</stp>
        <stp>AS146490 Corp</stp>
        <stp>security_name</stp>
        <stp>[sectors 01.xlsx]curves eur!R41C7</stp>
        <tr r="G41" s="21"/>
      </tp>
      <tp t="s">
        <v>TELIAS 1 3/8 05/11/81</v>
        <stp/>
        <stp>##V3_BDPV12</stp>
        <stp>ZP870673 Corp</stp>
        <stp>security_name</stp>
        <stp>[sectors 01.xlsx]curves eur!R26C7</stp>
        <tr r="G26" s="21"/>
      </tp>
      <tp>
        <v>274.28079223632813</v>
        <stp/>
        <stp>##V3_BDPV12</stp>
        <stp>XS1713463716 Corp</stp>
        <stp>blp_i_sprd_mid</stp>
        <stp>[sectors 01.xlsx]curves eur!R16C12</stp>
        <tr r="L16" s="21"/>
      </tp>
      <tp t="s">
        <v>TOTAL 2 5/8 PERP</v>
        <stp/>
        <stp>##V3_BDPV12</stp>
        <stp>XS1195202822 Corp</stp>
        <stp>security_name</stp>
        <stp>[sectors 01.xlsx]main!R43C7</stp>
        <tr r="G43" s="1"/>
      </tp>
      <tp t="s">
        <v>OMVAV 6 1/4 PERP</v>
        <stp/>
        <stp>##V3_BDPV12</stp>
        <stp>XS1294343337 Corp</stp>
        <stp>security_name</stp>
        <stp>[sectors 01.xlsx]main!R32C7</stp>
        <tr r="G32" s="1"/>
      </tp>
      <tp t="s">
        <v>TOTAL 1 3/4 PERP</v>
        <stp/>
        <stp>##V3_BDPV12</stp>
        <stp>XS1974787480 Corp</stp>
        <stp>security_name</stp>
        <stp>[sectors 01.xlsx]main!R38C7</stp>
        <tr r="G38" s="1"/>
      </tp>
      <tp t="s">
        <v>NGGLN 1 5/8 12/05/79</v>
        <stp/>
        <stp>##V3_BDPV12</stp>
        <stp>XS2010044977 Corp</stp>
        <stp>security name</stp>
        <stp>[sectors 01.xlsx]tkrBbg!R2C7</stp>
        <tr r="G2" s="5"/>
      </tp>
      <tp t="s">
        <v>TOTAL 3.369 PERP</v>
        <stp/>
        <stp>##V3_BDPV12</stp>
        <stp>XS1501166869 Corp</stp>
        <stp>security name</stp>
        <stp>[sectors 01.xlsx]tkrBbg!R2C7</stp>
        <tr r="G2" s="5"/>
      </tp>
      <tp t="s">
        <v>RWE 3 1/2 04/21/75</v>
        <stp/>
        <stp>##V3_BDPV12</stp>
        <stp>XS1219499032 Corp</stp>
        <stp>security name</stp>
        <stp>[sectors 01.xlsx]tkrBbg!R2C7</stp>
        <tr r="G2" s="5"/>
      </tp>
      <tp t="s">
        <v>VW 4 5/8 PERP</v>
        <stp/>
        <stp>##V3_BDPV12</stp>
        <stp>XS1799939027 Corp</stp>
        <stp>security name</stp>
        <stp>[sectors 01.xlsx]tkrBbg!R2C7</stp>
        <tr r="G2" s="5"/>
      </tp>
      <tp>
        <v>401.22723388671875</v>
        <stp/>
        <stp>##V3_BDPV12</stp>
        <stp>AR936992 Corp</stp>
        <stp>blp_i_sprd_mid</stp>
        <stp>[sectors 01.xlsx]curves!R9C13</stp>
        <tr r="M9" s="20"/>
      </tp>
      <tp t="s">
        <v>ENELIM 3 1/2 05/24/80</v>
        <stp/>
        <stp>##V3_BDPV12</stp>
        <stp>XS2000719992 Corp</stp>
        <stp>security name</stp>
        <stp>[sectors 01.xlsx]tkrBbg!R2C7</stp>
        <tr r="G2" s="5"/>
      </tp>
      <tp t="s">
        <v>TELEFO 3 3/4 PERP</v>
        <stp/>
        <stp>##V3_BDPV12</stp>
        <stp>XS1490960942 Corp</stp>
        <stp>security name</stp>
        <stp>[sectors 01.xlsx]tkrBbg!R2C7</stp>
        <tr r="G2" s="5"/>
      </tp>
    </main>
    <main first="bofaddin.rtdserver">
      <tp t="s">
        <v>#N/A N/A</v>
        <stp/>
        <stp>BDH|6377946997712350585</stp>
        <tr r="Y9" s="20"/>
        <tr r="X18" s="21"/>
      </tp>
      <tp t="e">
        <v>#N/A</v>
        <stp/>
        <stp>BDH|1637490273993463037</stp>
        <tr r="Z14" s="24"/>
      </tp>
      <tp t="s">
        <v>#N/A N/A</v>
        <stp/>
        <stp>BDH|6977592524188832859</stp>
        <tr r="AE29" s="20"/>
      </tp>
      <tp t="e">
        <v>#N/A</v>
        <stp/>
        <stp>BDH|3982099933404881523</stp>
        <tr r="F28" s="15"/>
      </tp>
      <tp t="s">
        <v>#N/A N/A</v>
        <stp/>
        <stp>BDH|7298313319485292174</stp>
        <tr r="V18" s="24"/>
      </tp>
    </main>
    <main first="bloomberg.rtd">
      <tp>
        <v>5.25</v>
        <stp/>
        <stp>##V3_BDPV12</stp>
        <stp>XS1294342792 Corp</stp>
        <stp>coupon</stp>
        <stp>[sectors 01.xlsx]main!R30C6</stp>
        <tr r="F30" s="1"/>
      </tp>
      <tp>
        <v>5.8689999999999998</v>
        <stp/>
        <stp>##V3_BDPV12</stp>
        <stp>XS1323897725 Corp</stp>
        <stp>coupon</stp>
        <stp>[sectors 01.xlsx]main!R17C6</stp>
        <tr r="F17" s="1"/>
      </tp>
    </main>
    <main first="bofaddin.rtdserver">
      <tp t="s">
        <v>#N/A N/A</v>
        <stp/>
        <stp>BDH|4465518875813474497</stp>
        <tr r="Z31" s="20"/>
        <tr r="Y23" s="21"/>
      </tp>
      <tp t="s">
        <v>#N/A N/A</v>
        <stp/>
        <stp>BDH|1994350945115396277</stp>
        <tr r="AD29" s="21"/>
      </tp>
    </main>
    <main first="bloomberg.rtd">
      <tp>
        <v>430.00665283203125</v>
        <stp/>
        <stp>##V3_BDPV12</stp>
        <stp>ZP989429 Corp</stp>
        <stp>blp_i_sprd_mid</stp>
        <stp>[sectors 01.xlsx]curves!R9C14</stp>
        <tr r="N9" s="20"/>
      </tp>
    </main>
    <main first="bofaddin.rtdserver">
      <tp t="s">
        <v>#N/A N/A</v>
        <stp/>
        <stp>BDH|6980042128282778703</stp>
        <tr r="AE37" s="20"/>
      </tp>
    </main>
    <main first="bloomberg.rtd">
      <tp>
        <v>2.875</v>
        <stp/>
        <stp>##V3_BDPV12</stp>
        <stp>XS1713462403 Corp</stp>
        <stp>coupon</stp>
        <stp>[sectors 01.xlsx]main!R34C6</stp>
        <tr r="F34" s="1"/>
      </tp>
    </main>
    <main first="bofaddin.rtdserver">
      <tp t="s">
        <v>#N/A N/A</v>
        <stp/>
        <stp>BDH|4275707979572023782</stp>
        <tr r="U22" s="24"/>
      </tp>
      <tp t="s">
        <v>#N/A N/A</v>
        <stp/>
        <stp>BDH|3487603707060205420</stp>
        <tr r="U23" s="24"/>
      </tp>
    </main>
    <main first="bloomberg.rtd">
      <tp>
        <v>4.5</v>
        <stp/>
        <stp>##V3_BDPV12</stp>
        <stp>XS1405763019 Corp</stp>
        <stp>coupon</stp>
        <stp>[sectors 01.xlsx]main!R16C6</stp>
        <tr r="F16" s="1"/>
      </tp>
    </main>
    <main first="bofaddin.rtdserver">
      <tp t="s">
        <v>#N/A N/A</v>
        <stp/>
        <stp>BDH|6570102322637948383</stp>
        <tr r="V29" s="24"/>
      </tp>
      <tp t="s">
        <v>#N/A N/A</v>
        <stp/>
        <stp>BDH|5892283017147933085</stp>
        <tr r="Z23" s="20"/>
      </tp>
      <tp t="s">
        <v>#N/A N/A</v>
        <stp/>
        <stp>BDH|3505734667544323753</stp>
        <tr r="Y15" s="20"/>
        <tr r="X25" s="21"/>
      </tp>
      <tp t="s">
        <v>#N/A N/A</v>
        <stp/>
        <stp>BDH|1323545929944865313</stp>
        <tr r="X22" s="21"/>
      </tp>
      <tp t="s">
        <v>#N/A N/A</v>
        <stp/>
        <stp>BDH|2766310952153586663</stp>
        <tr r="AE39" s="20"/>
        <tr r="AD8" s="21"/>
      </tp>
      <tp t="s">
        <v>#N/A N/A</v>
        <stp/>
        <stp>BDH|5321127075763205128</stp>
        <tr r="Z7" s="24"/>
      </tp>
      <tp t="s">
        <v>#N/A N/A</v>
        <stp/>
        <stp>BDH|3516260112351683034</stp>
        <tr r="AD16" s="21"/>
      </tp>
    </main>
    <main first="bloomberg.rtd">
      <tp t="s">
        <v>PERP/CALL</v>
        <stp/>
        <stp>##V3_BDPV12</stp>
        <stp>FR0013447877 Corp</stp>
        <stp>mty_typ</stp>
        <stp>[sectors 01.xlsx]tkrBbg!R2C11</stp>
        <tr r="K2" s="5"/>
      </tp>
      <tp t="s">
        <v>PERP/CALL</v>
        <stp/>
        <stp>##V3_BDPV12</stp>
        <stp>FR0013367612 Corp</stp>
        <stp>mty_typ</stp>
        <stp>[sectors 01.xlsx]tkrBbg!R2C11</stp>
        <tr r="K2" s="5"/>
      </tp>
      <tp t="s">
        <v>PERP/CALL</v>
        <stp/>
        <stp>##V3_BDPV12</stp>
        <stp>FR0011697028 Corp</stp>
        <stp>mty_typ</stp>
        <stp>[sectors 01.xlsx]tkrBbg!R2C11</stp>
        <tr r="K2" s="5"/>
      </tp>
      <tp t="s">
        <v>PERP/CALL</v>
        <stp/>
        <stp>##V3_BDPV12</stp>
        <stp>FR0011697010 Corp</stp>
        <stp>mty_typ</stp>
        <stp>[sectors 01.xlsx]tkrBbg!R2C11</stp>
        <tr r="K2" s="5"/>
      </tp>
      <tp t="s">
        <v>PERP/CALL</v>
        <stp/>
        <stp>##V3_BDPV12</stp>
        <stp>FR0013457157 Corp</stp>
        <stp>mty_typ</stp>
        <stp>[sectors 01.xlsx]tkrBbg!R2C11</stp>
        <tr r="K2" s="5"/>
      </tp>
      <tp>
        <v>500000000</v>
        <stp/>
        <stp>##V3_BDPV12</stp>
        <stp>FR0013457157 Corp</stp>
        <stp>amt_outstanding</stp>
        <stp>[sectors 01.xlsx]tkrBbg!R2C12</stp>
        <tr r="L2" s="5"/>
      </tp>
      <tp>
        <v>1000000000</v>
        <stp/>
        <stp>##V3_BDPV12</stp>
        <stp>FR0011697028 Corp</stp>
        <stp>amt_outstanding</stp>
        <stp>[sectors 01.xlsx]tkrBbg!R2C12</stp>
        <tr r="L2" s="5"/>
      </tp>
      <tp>
        <v>266900000</v>
        <stp/>
        <stp>##V3_BDPV12</stp>
        <stp>FR0011697010 Corp</stp>
        <stp>amt_outstanding</stp>
        <stp>[sectors 01.xlsx]tkrBbg!R2C12</stp>
        <tr r="L2" s="5"/>
      </tp>
      <tp>
        <v>1250000000</v>
        <stp/>
        <stp>##V3_BDPV12</stp>
        <stp>FR0013367612 Corp</stp>
        <stp>amt_outstanding</stp>
        <stp>[sectors 01.xlsx]tkrBbg!R2C12</stp>
        <tr r="L2" s="5"/>
      </tp>
      <tp t="s">
        <v>28/03/2023</v>
        <stp/>
        <stp>##V3_BDPV12</stp>
        <stp>USN4297BBC74 Corp</stp>
        <stp>nxt_call_dt</stp>
        <stp>[sectors 01.xlsx]tkrBbg!R2C10</stp>
        <tr r="J2" s="5"/>
      </tp>
      <tp>
        <v>500000000</v>
        <stp/>
        <stp>##V3_BDPV12</stp>
        <stp>FR0013447877 Corp</stp>
        <stp>amt_outstanding</stp>
        <stp>[sectors 01.xlsx]tkrBbg!R2C12</stp>
        <tr r="L2" s="5"/>
      </tp>
      <tp t="s">
        <v>EUR</v>
        <stp/>
        <stp>##V3_BDPV12</stp>
        <stp>ZP870673 Corp</stp>
        <stp>crncy</stp>
        <stp>[sectors 01.xlsx]curves eur!R26C20</stp>
        <tr r="T26" s="21"/>
      </tp>
      <tp t="s">
        <v>27/04/2024</v>
        <stp/>
        <stp>##V3_BDPV12</stp>
        <stp>ZS235422 Corp</stp>
        <stp>nxt_call_dt</stp>
        <stp>[sectors 01.xlsx]sectors (table)!R15C7</stp>
        <tr r="G15" s="24"/>
      </tp>
      <tp t="s">
        <v>05/11/2020</v>
        <stp/>
        <stp>##V3_BDPV12</stp>
        <stp>UV391246 Corp</stp>
        <stp>nxt_call_dt</stp>
        <stp>[sectors 01.xlsx]sectors (table)!R16C7</stp>
        <tr r="G16" s="24"/>
      </tp>
      <tp t="s">
        <v>01/06/2026</v>
        <stp/>
        <stp>##V3_BDPV12</stp>
        <stp>ZR441424 Corp</stp>
        <stp>nxt_call_dt</stp>
        <stp>[sectors 01.xlsx]sectors (table)!R24C8</stp>
        <tr r="H24" s="24"/>
      </tp>
      <tp t="s">
        <v>01/07/2024</v>
        <stp/>
        <stp>##V3_BDPV12</stp>
        <stp>DE000A11QR73 Corp</stp>
        <stp>nxt_call_dt</stp>
        <stp>[sectors 01.xlsx]tkrBbg!R2C10</stp>
        <tr r="J2" s="5"/>
      </tp>
      <tp t="s">
        <v>01/01/2025</v>
        <stp/>
        <stp>##V3_BDPV12</stp>
        <stp>ZR796682 Corp</stp>
        <stp>nxt_call_dt</stp>
        <stp>[sectors 01.xlsx]sectors (table)!R26C7</stp>
        <tr r="G26" s="24"/>
      </tp>
      <tp t="s">
        <v>BBB</v>
        <stp/>
        <stp>##V3_BDPV12</stp>
        <stp>AS146490 Corp</stp>
        <stp>bb_composite</stp>
        <stp>[sectors 01.xlsx]curves eur!R41C17</stp>
        <tr r="Q41" s="21"/>
      </tp>
      <tp t="s">
        <v>EUR</v>
        <stp/>
        <stp>##V3_BDPV12</stp>
        <stp>AZ371883 Corp</stp>
        <stp>crncy</stp>
        <stp>[sectors 01.xlsx]curves eur!R40C20</stp>
        <tr r="T40" s="21"/>
      </tp>
      <tp t="s">
        <v>AKFAST 3 7/8 10/05/78</v>
        <stp/>
        <stp>##V3_BDPV12</stp>
        <stp>AR936992 Corp</stp>
        <stp>security_name</stp>
        <stp>[sectors 01.xlsx]curves eur!R18C6</stp>
        <tr r="F18" s="21"/>
      </tp>
      <tp>
        <v>308.2310791015625</v>
        <stp/>
        <stp>##V3_BDPV12</stp>
        <stp>XS1713462403 Corp</stp>
        <stp>blp_i_sprd_mid</stp>
        <stp>[sectors 01.xlsx]curves eur!R31C12</stp>
        <tr r="L31" s="21"/>
      </tp>
      <tp t="s">
        <v>EUR</v>
        <stp/>
        <stp>##V3_BDPV12</stp>
        <stp>AS146490 Corp</stp>
        <stp>crncy</stp>
        <stp>[sectors 01.xlsx]curves eur!R41C20</stp>
        <tr r="T41" s="21"/>
      </tp>
      <tp t="s">
        <v>VOD 3.1 01/03/79</v>
        <stp/>
        <stp>##V3_BDPV12</stp>
        <stp>AU654481 Corp</stp>
        <stp>security_name</stp>
        <stp>[sectors 01.xlsx]curves eur!R36C6</stp>
        <tr r="F36" s="21"/>
      </tp>
      <tp t="s">
        <v>EUR</v>
        <stp/>
        <stp>##V3_BDPV12</stp>
        <stp>AU654481 Corp</stp>
        <stp>crncy</stp>
        <stp>[sectors 01.xlsx]curves eur!R36C19</stp>
        <tr r="S36" s="21"/>
      </tp>
      <tp t="s">
        <v>SEVFP 2 1/2 PERP</v>
        <stp/>
        <stp>##V3_BDPV12</stp>
        <stp>EK821917 Corp</stp>
        <stp>security_name</stp>
        <stp>[sectors 01.xlsx]curves eur!R21C6</stp>
        <tr r="F21" s="21"/>
      </tp>
      <tp t="s">
        <v>TELEFO 3 PERP</v>
        <stp/>
        <stp>##V3_BDPV12</stp>
        <stp>AR738776 Corp</stp>
        <stp>security_name</stp>
        <stp>[sectors 01.xlsx]curves eur!R38C6</stp>
        <tr r="F38" s="21"/>
      </tp>
    </main>
    <main first="bloomberg.rtd">
      <tp t="s">
        <v>REPSM 4 1/2 03/25/75</v>
        <stp/>
        <stp>##V3_BDPV12</stp>
        <stp>XS1207058733 Corp</stp>
        <stp>security_name</stp>
        <stp>[sectors 01.xlsx]main!R31C7</stp>
        <tr r="G31" s="1"/>
      </tp>
      <tp t="s">
        <v>TOTAL 1 3/4 PERP</v>
        <stp/>
        <stp>##V3_BDPV12</stp>
        <stp>XS1974787480 Corp</stp>
        <stp>security_name</stp>
        <stp>[sectors 01.xlsx]main!R39C7</stp>
        <tr r="G39" s="1"/>
      </tp>
      <tp t="s">
        <v>BNFP 1 3/4 PERP</v>
        <stp/>
        <stp>##V3_BDPV12</stp>
        <stp>FR0013292828 Corp</stp>
        <stp>security name</stp>
        <stp>[sectors 01.xlsx]tkrBbg!R2C7</stp>
        <tr r="G2" s="5"/>
        <tr r="G2" s="5"/>
      </tp>
      <tp t="s">
        <v>ORAFP 1 3/4 PERP</v>
        <stp/>
        <stp>##V3_BDPV12</stp>
        <stp>FR0013447877 Corp</stp>
        <stp>security name</stp>
        <stp>[sectors 01.xlsx]tkrBbg!R2C7</stp>
        <tr r="G2" s="5"/>
      </tp>
      <tp t="s">
        <v>ACFP 4 1/8 PERP</v>
        <stp/>
        <stp>##V3_BDPV12</stp>
        <stp>FR0012005924 Corp</stp>
        <stp>security name</stp>
        <stp>[sectors 01.xlsx]tkrBbg!R2C7</stp>
        <tr r="G2" s="5"/>
      </tp>
      <tp t="s">
        <v>CPIPGR 4 7/8 PERP</v>
        <stp/>
        <stp>##V3_BDPV12</stp>
        <stp>XS1982704824 Corp</stp>
        <stp>security name</stp>
        <stp>[sectors 01.xlsx]tkrBbg!R2C7</stp>
        <tr r="G2" s="5"/>
      </tp>
      <tp t="s">
        <v>SSELN 3 5/8 09/16/77</v>
        <stp/>
        <stp>##V3_BDPV12</stp>
        <stp>XS1572349865 Corp</stp>
        <stp>security name</stp>
        <stp>[sectors 01.xlsx]tkrBbg!R2C7</stp>
        <tr r="G2" s="5"/>
      </tp>
      <tp t="s">
        <v>AMXLMM 6 3/8 09/06/73</v>
        <stp/>
        <stp>##V3_BDPV12</stp>
        <stp>XS0969342384 Corp</stp>
        <stp>security name</stp>
        <stp>[sectors 01.xlsx]tkrBbg!R2C7</stp>
        <tr r="G2" s="5"/>
      </tp>
      <tp>
        <v>198.90731811523438</v>
        <stp/>
        <stp>##V3_BDPV12</stp>
        <stp>EK545606 Corp</stp>
        <stp>blp_i_sprd_mid</stp>
        <stp>[sectors 01.xlsx]curves!R8C13</stp>
        <tr r="M8" s="20"/>
      </tp>
      <tp t="s">
        <v>ORAFP 5 1/4 PERP</v>
        <stp/>
        <stp>##V3_BDPV12</stp>
        <stp>XS1028599287 Corp</stp>
        <stp>security name</stp>
        <stp>[sectors 01.xlsx]tkrBbg!R2C7</stp>
        <tr r="G2" s="5"/>
      </tp>
      <tp t="s">
        <v>ORAFP 2 3/8 PERP</v>
        <stp/>
        <stp>##V3_BDPV12</stp>
        <stp>FR0013413887 Corp</stp>
        <stp>security name</stp>
        <stp>[sectors 01.xlsx]tkrBbg!R2C7</stp>
        <tr r="G2" s="5"/>
      </tp>
      <tp t="s">
        <v>TELIAS 1 3/8 05/11/81</v>
        <stp/>
        <stp>##V3_BDPV12</stp>
        <stp>XS2082429890 Corp</stp>
        <stp>security name</stp>
        <stp>[sectors 01.xlsx]tkrBbg!R2C7</stp>
        <tr r="G2" s="5"/>
      </tp>
    </main>
    <main first="bofaddin.rtdserver">
      <tp t="s">
        <v>#N/A N/A</v>
        <stp/>
        <stp>BDH|4299802879691907894</stp>
        <tr r="AD46" s="20"/>
      </tp>
      <tp t="s">
        <v>#N/A N/A</v>
        <stp/>
        <stp>BDH|1681334106236890608</stp>
        <tr r="U16" s="24"/>
      </tp>
      <tp t="s">
        <v>#N/A N/A</v>
        <stp/>
        <stp>BDH|7429778489399344365</stp>
        <tr r="AA7" s="24"/>
      </tp>
    </main>
    <main first="bloomberg.rtd">
      <tp>
        <v>3.875</v>
        <stp/>
        <stp>##V3_BDPV12</stp>
        <stp>XS1413581205 Corp</stp>
        <stp>coupon</stp>
        <stp>[sectors 01.xlsx]main!R41C6</stp>
        <tr r="F41" s="1"/>
      </tp>
    </main>
    <main first="bofaddin.rtdserver">
      <tp t="s">
        <v>#N/A N/A</v>
        <stp/>
        <stp>BDH|9849280397272241277</stp>
        <tr r="AD23" s="20"/>
      </tp>
      <tp t="s">
        <v>#N/A N/A</v>
        <stp/>
        <stp>BDH|4099368155055329528</stp>
        <tr r="AD7" s="21"/>
      </tp>
    </main>
    <main first="bloomberg.rtd">
      <tp>
        <v>2.7080000000000002</v>
        <stp/>
        <stp>##V3_BDPV12</stp>
        <stp>XS1501167164 Corp</stp>
        <stp>coupon</stp>
        <stp>[sectors 01.xlsx]main!R40C6</stp>
        <tr r="F40" s="1"/>
      </tp>
    </main>
    <main first="bofaddin.rtdserver">
      <tp t="s">
        <v>#N/A N/A</v>
        <stp/>
        <stp>BDH|1690445272503874380</stp>
        <tr r="Y50" s="20"/>
        <tr r="X36" s="21"/>
      </tp>
      <tp t="s">
        <v>#N/A N/A</v>
        <stp/>
        <stp>BDH|7400745566842451626</stp>
        <tr r="AC16" s="21"/>
      </tp>
      <tp t="s">
        <v>#N/A N/A</v>
        <stp/>
        <stp>BDH|7560622609675651689</stp>
        <tr r="AD34" s="20"/>
      </tp>
    </main>
    <main first="bloomberg.rtd">
      <tp>
        <v>4.5</v>
        <stp/>
        <stp>##V3_BDPV12</stp>
        <stp>XS1405763019 Corp</stp>
        <stp>coupon</stp>
        <stp>[sectors 01.xlsx]main!R15C6</stp>
        <tr r="F15" s="1"/>
      </tp>
    </main>
    <main first="bofaddin.rtdserver">
      <tp t="s">
        <v>#N/A N/A</v>
        <stp/>
        <stp>BDH|5155540446503613535</stp>
        <tr r="V12" s="24"/>
      </tp>
    </main>
    <main first="bloomberg.rtd">
      <tp>
        <v>1.5</v>
        <stp/>
        <stp>##V3_BDPV12</stp>
        <stp>FR0013478252 Corp</stp>
        <stp>coupon</stp>
        <stp>[sectors 01.xlsx]main!R10C6</stp>
        <tr r="F10" s="1"/>
      </tp>
    </main>
    <main first="bofaddin.rtdserver">
      <tp t="s">
        <v>#N/A N/A</v>
        <stp/>
        <stp>BDH|9906319110641661898</stp>
        <tr r="U14" s="24"/>
      </tp>
      <tp t="s">
        <v>#N/A N/A</v>
        <stp/>
        <stp>BDH|3151386012566774584</stp>
        <tr r="AD20" s="21"/>
      </tp>
      <tp t="s">
        <v>#N/A N/A</v>
        <stp/>
        <stp>BDH|3908885587543036227</stp>
        <tr r="V32" s="24"/>
      </tp>
      <tp t="s">
        <v>#N/A N/A</v>
        <stp/>
        <stp>BDH|4266658122951835399</stp>
        <tr r="AD19" s="20"/>
      </tp>
      <tp t="s">
        <v>#N/A N/A</v>
        <stp/>
        <stp>BDH|4281712400144129564</stp>
        <tr r="AD38" s="20"/>
        <tr r="AC19" s="21"/>
      </tp>
    </main>
    <main first="bloomberg.rtd">
      <tp>
        <v>2.75</v>
        <stp/>
        <stp>##V3_BDPV12</stp>
        <stp>FR0013425170 Corp</stp>
        <stp>coupon</stp>
        <stp>[sectors 01.xlsx]main!R13C6</stp>
        <tr r="F13" s="1"/>
      </tp>
    </main>
    <main first="bloomberg.rtd">
      <tp t="s">
        <v>PERP/CALL</v>
        <stp/>
        <stp>##V3_BDPV12</stp>
        <stp>FR0013464922 Corp</stp>
        <stp>mty_typ</stp>
        <stp>[sectors 01.xlsx]tkrBbg!R2C11</stp>
        <tr r="K2" s="5"/>
      </tp>
      <tp t="s">
        <v>EUR</v>
        <stp/>
        <stp>##V3_BDPV12</stp>
        <stp>XS1207058733 Corp</stp>
        <stp>crncy</stp>
        <stp>[sectors 01.xlsx]sectors (table)!R9C17</stp>
        <tr r="Q9" s="24"/>
      </tp>
      <tp t="s">
        <v>EUR</v>
        <stp/>
        <stp>##V3_BDPV12</stp>
        <stp>XS1191320297 Corp</stp>
        <stp>crncy</stp>
        <stp>[sectors 01.xlsx]sectors (table)!R6C17</stp>
        <tr r="Q6" s="24"/>
      </tp>
      <tp t="s">
        <v>19/10/2020</v>
        <stp/>
        <stp>##V3_BDPV12</stp>
        <stp>USQ12441AA19 Corp</stp>
        <stp>nxt_call_dt</stp>
        <stp>[sectors 01.xlsx]tkrBbg!R2C10</stp>
        <tr r="J2" s="5"/>
      </tp>
      <tp>
        <v>500000000</v>
        <stp/>
        <stp>##V3_BDPV12</stp>
        <stp>FR0013464922 Corp</stp>
        <stp>amt_outstanding</stp>
        <stp>[sectors 01.xlsx]tkrBbg!R2C12</stp>
        <tr r="L2" s="5"/>
      </tp>
      <tp t="s">
        <v>24/09/2023</v>
        <stp/>
        <stp>##V3_BDPV12</stp>
        <stp>US29265WAA62 Corp</stp>
        <stp>nxt_call_dt</stp>
        <stp>[sectors 01.xlsx]tkrBbg!R2C10</stp>
        <tr r="J2" s="5"/>
      </tp>
      <tp t="s">
        <v>20/10/2025</v>
        <stp/>
        <stp>##V3_BDPV12</stp>
        <stp>USQ12441AB91 Corp</stp>
        <stp>nxt_call_dt</stp>
        <stp>[sectors 01.xlsx]tkrBbg!R2C10</stp>
        <tr r="J2" s="5"/>
      </tp>
      <tp t="s">
        <v>24/06/2027</v>
        <stp/>
        <stp>##V3_BDPV12</stp>
        <stp>ZR655675 Corp</stp>
        <stp>nxt_call_dt</stp>
        <stp>[sectors 01.xlsx]sectors (table)!R35C8</stp>
        <tr r="H35" s="24"/>
      </tp>
      <tp t="s">
        <v>EUR</v>
        <stp/>
        <stp>##V3_BDPV12</stp>
        <stp>ZP659512 Corp</stp>
        <stp>crncy</stp>
        <stp>[sectors 01.xlsx]curves eur!R19C20</stp>
        <tr r="T19" s="21"/>
      </tp>
      <tp t="s">
        <v>BHP</v>
        <stp/>
        <stp>##V3_BDPV12</stp>
        <stp>USQ12441AA19 Corp</stp>
        <stp>ticker</stp>
        <stp>[sectors 01.xlsx]tkrBbg!R2C8</stp>
        <tr r="H2" s="5"/>
      </tp>
      <tp t="s">
        <v>EUR</v>
        <stp/>
        <stp>##V3_BDPV12</stp>
        <stp>FR0011697028 Corp</stp>
        <stp>crncy</stp>
        <stp>[sectors 01.xlsx]sectors (table)!R13C18</stp>
        <tr r="R13" s="24"/>
      </tp>
      <tp t="s">
        <v>NR</v>
        <stp/>
        <stp>##V3_BDPV12</stp>
        <stp>ZP989429 Corp</stp>
        <stp>bb_composite</stp>
        <stp>[sectors 01.xlsx]curves eur!R18C17</stp>
        <tr r="Q18" s="21"/>
      </tp>
      <tp t="s">
        <v>ORSTED 1 3/4 12/09/19</v>
        <stp/>
        <stp>##V3_BDPV12</stp>
        <stp>ZQ804479 Corp</stp>
        <stp>security_name</stp>
        <stp>[sectors 01.xlsx]curves eur!R24C7</stp>
        <tr r="G24" s="21"/>
      </tp>
      <tp t="s">
        <v>EUR</v>
        <stp/>
        <stp>##V3_BDPV12</stp>
        <stp>FR0013367612 Corp</stp>
        <stp>crncy</stp>
        <stp>[sectors 01.xlsx]sectors (table)!R13C17</stp>
        <tr r="Q13" s="24"/>
      </tp>
      <tp t="s">
        <v>BERTEL 3 04/23/75</v>
        <stp/>
        <stp>##V3_BDPV12</stp>
        <stp>EK848378 Corp</stp>
        <stp>security_name</stp>
        <stp>[sectors 01.xlsx]curves eur!R34C6</stp>
        <tr r="F34" s="21"/>
      </tp>
      <tp t="s">
        <v>BBB</v>
        <stp/>
        <stp>##V3_BDPV12</stp>
        <stp>AZ371883 Corp</stp>
        <stp>bb_composite</stp>
        <stp>[sectors 01.xlsx]curves eur!R40C17</stp>
        <tr r="Q40" s="21"/>
      </tp>
      <tp t="s">
        <v>BERTEL 3 1/2 04/23/75</v>
        <stp/>
        <stp>##V3_BDPV12</stp>
        <stp>EK864970 Corp</stp>
        <stp>security_name</stp>
        <stp>[sectors 01.xlsx]curves eur!R34C7</stp>
        <tr r="G34" s="21"/>
      </tp>
      <tp t="s">
        <v>DBOERS 1 1/4 06/16/47</v>
        <stp/>
        <stp>##V3_BDPV12</stp>
        <stp>BJ924355 Corp</stp>
        <stp>security_name</stp>
        <stp>[sectors 01.xlsx]curves eur!R17C7</stp>
        <tr r="G17" s="21"/>
      </tp>
      <tp t="s">
        <v>EUR</v>
        <stp/>
        <stp>##V3_BDPV12</stp>
        <stp>AW875570 Corp</stp>
        <stp>crncy</stp>
        <stp>[sectors 01.xlsx]curves eur!R42C19</stp>
        <tr r="S42" s="21"/>
      </tp>
      <tp t="s">
        <v>ENGIFP 1 5/8 PERP</v>
        <stp/>
        <stp>##V3_BDPV12</stp>
        <stp>AZ371883 Corp</stp>
        <stp>security_name</stp>
        <stp>[sectors 01.xlsx]curves eur!R40C7</stp>
        <tr r="G40" s="21"/>
      </tp>
      <tp t="s">
        <v>EUR</v>
        <stp/>
        <stp>##V3_BDPV12</stp>
        <stp>BJ924355 Corp</stp>
        <stp>crncy</stp>
        <stp>[sectors 01.xlsx]curves eur!R17C20</stp>
        <tr r="T17" s="21"/>
      </tp>
      <tp t="s">
        <v>AKEFP 4 3/4 PERP</v>
        <stp/>
        <stp>##V3_BDPV12</stp>
        <stp>EK545606 Corp</stp>
        <stp>security_name</stp>
        <stp>[sectors 01.xlsx]all names!R9C6</stp>
        <tr r="F9" s="16"/>
      </tp>
      <tp t="s">
        <v>BBB-</v>
        <stp/>
        <stp>##V3_BDPV12</stp>
        <stp>XS1811181566 Corp</stp>
        <stp>bb_composite</stp>
        <stp>[sectors 01.xlsx]curves eur!R9C17</stp>
        <tr r="Q9" s="21"/>
      </tp>
      <tp t="s">
        <v>SOLBBB 5.425 PERP</v>
        <stp/>
        <stp>##V3_BDPV12</stp>
        <stp>XS0992293901 Corp</stp>
        <stp>security name</stp>
        <stp>[sectors 01.xlsx]tkrBbg!R2C7</stp>
        <tr r="G2" s="5"/>
      </tp>
      <tp t="s">
        <v>ORAFP 5 7/8 PERP</v>
        <stp/>
        <stp>##V3_BDPV12</stp>
        <stp>XS1028597315 Corp</stp>
        <stp>security name</stp>
        <stp>[sectors 01.xlsx]tkrBbg!R2C7</stp>
        <tr r="G2" s="5"/>
      </tp>
      <tp t="s">
        <v>VW 3 7/8 PERP</v>
        <stp/>
        <stp>##V3_BDPV12</stp>
        <stp>XS1629774230 Corp</stp>
        <stp>security name</stp>
        <stp>[sectors 01.xlsx]tkrBbg!R2C7</stp>
        <tr r="G2" s="5"/>
      </tp>
      <tp t="s">
        <v>TRAFIG 7 1/2 PERP</v>
        <stp/>
        <stp>##V3_BDPV12</stp>
        <stp>XS2033327854 Corp</stp>
        <stp>security name</stp>
        <stp>[sectors 01.xlsx]tkrBbg!R2C7</stp>
        <tr r="G2" s="5"/>
      </tp>
      <tp t="s">
        <v>BHP 6 1/2 10/22/77</v>
        <stp/>
        <stp>##V3_BDPV12</stp>
        <stp>XS1309437215 Corp</stp>
        <stp>security name</stp>
        <stp>[sectors 01.xlsx]tkrBbg!R2C7</stp>
        <tr r="G2" s="5"/>
      </tp>
      <tp t="s">
        <v>EDF 3 PERP</v>
        <stp/>
        <stp>##V3_BDPV12</stp>
        <stp>FR0013464922 Corp</stp>
        <stp>security name</stp>
        <stp>[sectors 01.xlsx]tkrBbg!R2C7</stp>
        <tr r="G2" s="5"/>
      </tp>
      <tp t="s">
        <v>24/07/2023</v>
        <stp/>
        <stp>##V3_BDPV12</stp>
        <stp>XS1811181566 Corp</stp>
        <stp>nxt_call_dt</stp>
        <stp>[sectors 01.xlsx]sectors (table)!R6C8</stp>
        <tr r="H6" s="24"/>
      </tp>
      <tp t="s">
        <v>SBRYLN 6 1/2 PERP</v>
        <stp/>
        <stp>##V3_BDPV12</stp>
        <stp>XS1268050397 Corp</stp>
        <stp>security name</stp>
        <stp>[sectors 01.xlsx]tkrBbg!R2C7</stp>
        <tr r="G2" s="5"/>
      </tp>
      <tp t="s">
        <v>VW 5 1/8 PERP</v>
        <stp/>
        <stp>##V3_BDPV12</stp>
        <stp>XS0968913342 Corp</stp>
        <stp>security name</stp>
        <stp>[sectors 01.xlsx]tkrBbg!R2C7</stp>
        <tr r="G2" s="5"/>
      </tp>
      <tp t="s">
        <v>BB+</v>
        <stp/>
        <stp>##V3_BDPV12</stp>
        <stp>XS1323897725 Corp</stp>
        <stp>bb_composite</stp>
        <stp>[sectors 01.xlsx]curves eur!R7C17</stp>
        <tr r="Q7" s="21"/>
      </tp>
    </main>
    <main first="bofaddin.rtdserver">
      <tp t="s">
        <v>#N/A N/A</v>
        <stp/>
        <stp>BDH|5472636136174389783</stp>
        <tr r="U4" s="24"/>
      </tp>
      <tp t="s">
        <v>#N/A N/A</v>
        <stp/>
        <stp>BDH|3634290170951825499</stp>
        <tr r="X20" s="21"/>
      </tp>
      <tp t="s">
        <v>#N/A N/A</v>
        <stp/>
        <stp>BDH|7563406976511485691</stp>
        <tr r="V9" s="24"/>
      </tp>
      <tp t="s">
        <v>#N/A N/A</v>
        <stp/>
        <stp>BDH|2373199375410099735</stp>
        <tr r="U32" s="24"/>
      </tp>
      <tp t="s">
        <v>#N/A N/A</v>
        <stp/>
        <stp>BDH|4175987482857238142</stp>
        <tr r="AD49" s="20"/>
      </tp>
    </main>
    <main first="bofaddin.rtdserver">
      <tp t="s">
        <v>#N/A N/A</v>
        <stp/>
        <stp>BDH|8509008197323796176</stp>
        <tr r="Z27" s="24"/>
      </tp>
    </main>
    <main first="bloomberg.rtd">
      <tp>
        <v>3.75</v>
        <stp/>
        <stp>##V3_BDPV12</stp>
        <stp>DE000A11QR73 Corp</stp>
        <stp>coupon</stp>
        <stp>[sectors 01.xlsx]main!R24C6</stp>
        <tr r="F24" s="1"/>
      </tp>
    </main>
    <main first="bofaddin.rtdserver">
      <tp t="s">
        <v>#N/A N/A</v>
        <stp/>
        <stp>BDH|1859796262302009136</stp>
        <tr r="AE30" s="20"/>
      </tp>
      <tp t="s">
        <v>#N/A N/A</v>
        <stp/>
        <stp>BDH|2372595473724091780</stp>
        <tr r="U15" s="24"/>
      </tp>
      <tp t="s">
        <v>#N/A N/A</v>
        <stp/>
        <stp>BDH|4631179071813250247</stp>
        <tr r="AD28" s="20"/>
        <tr r="AC28" s="21"/>
      </tp>
    </main>
    <main first="bloomberg.rtd">
      <tp>
        <v>4.5</v>
        <stp/>
        <stp>##V3_BDPV12</stp>
        <stp>XS1207058733 Corp</stp>
        <stp>coupon</stp>
        <stp>[sectors 01.xlsx]main!R31C6</stp>
        <tr r="F31" s="1"/>
      </tp>
    </main>
    <main first="bofaddin.rtdserver">
      <tp t="s">
        <v>#N/A N/A</v>
        <stp/>
        <stp>BDH|2168727470937240651</stp>
        <tr r="AD14" s="21"/>
      </tp>
    </main>
    <main first="bloomberg.rtd">
      <tp>
        <v>2.75</v>
        <stp/>
        <stp>##V3_BDPV12</stp>
        <stp>FR0013425170 Corp</stp>
        <stp>coupon</stp>
        <stp>[sectors 01.xlsx]main!R12C6</stp>
        <tr r="F12" s="1"/>
      </tp>
    </main>
    <main first="bloomberg.rtd">
      <tp t="s">
        <v>PERP/CALL</v>
        <stp/>
        <stp>##V3_BDPV12</stp>
        <stp>FR0012005924 Corp</stp>
        <stp>mty_typ</stp>
        <stp>[sectors 01.xlsx]tkrBbg!R2C11</stp>
        <tr r="K2" s="5"/>
      </tp>
      <tp t="s">
        <v>PERP/CALL</v>
        <stp/>
        <stp>##V3_BDPV12</stp>
        <stp>FR0013445335 Corp</stp>
        <stp>mty_typ</stp>
        <stp>[sectors 01.xlsx]tkrBbg!R2C11</stp>
        <tr r="K2" s="5"/>
      </tp>
      <tp t="s">
        <v>PERP/CALL</v>
        <stp/>
        <stp>##V3_BDPV12</stp>
        <stp>FR0013425170 Corp</stp>
        <stp>mty_typ</stp>
        <stp>[sectors 01.xlsx]tkrBbg!R2C11</stp>
        <tr r="K2" s="5"/>
      </tp>
      <tp>
        <v>400000000</v>
        <stp/>
        <stp>##V3_BDPV12</stp>
        <stp>FR0013425170 Corp</stp>
        <stp>amt_outstanding</stp>
        <stp>[sectors 01.xlsx]tkrBbg!R2C12</stp>
        <tr r="L2" s="5"/>
      </tp>
      <tp>
        <v>500000000</v>
        <stp/>
        <stp>##V3_BDPV12</stp>
        <stp>FR0013445335 Corp</stp>
        <stp>amt_outstanding</stp>
        <stp>[sectors 01.xlsx]tkrBbg!R2C12</stp>
        <tr r="L2" s="5"/>
      </tp>
      <tp>
        <v>0</v>
        <stp/>
        <stp>##V3_BDPV12</stp>
        <stp>FR0012005924 Corp</stp>
        <stp>amt_outstanding</stp>
        <stp>[sectors 01.xlsx]tkrBbg!R2C12</stp>
        <tr r="L2" s="5"/>
      </tp>
      <tp t="s">
        <v>04/09/2023</v>
        <stp/>
        <stp>##V3_BDPV12</stp>
        <stp>AR738776 Corp</stp>
        <stp>nxt_call_dt</stp>
        <stp>[sectors 01.xlsx]sectors (table)!R35C7</stp>
        <tr r="G35" s="24"/>
      </tp>
      <tp t="s">
        <v>30/01/2025</v>
        <stp/>
        <stp>##V3_BDPV12</stp>
        <stp>ZP659512 Corp</stp>
        <stp>nxt_call_dt</stp>
        <stp>[sectors 01.xlsx]sectors (table)!R15C8</stp>
        <tr r="H15" s="24"/>
      </tp>
      <tp t="s">
        <v>13/11/2025</v>
        <stp/>
        <stp>##V3_BDPV12</stp>
        <stp>AP809058 Corp</stp>
        <stp>nxt_call_dt</stp>
        <stp>[sectors 01.xlsx]sectors (table)!R30C8</stp>
        <tr r="H30" s="24"/>
      </tp>
      <tp t="s">
        <v>EUR</v>
        <stp/>
        <stp>##V3_BDPV12</stp>
        <stp>EK864970 Corp</stp>
        <stp>crncy</stp>
        <stp>[sectors 01.xlsx]curves eur!R34C20</stp>
        <tr r="T34" s="21"/>
      </tp>
      <tp t="s">
        <v>BBB-</v>
        <stp/>
        <stp>##V3_BDPV12</stp>
        <stp>AN880322 Corp</stp>
        <stp>bb_composite</stp>
        <stp>[sectors 01.xlsx]curves eur!R33C16</stp>
        <tr r="P33" s="21"/>
      </tp>
      <tp t="s">
        <v>07/08/2022</v>
        <stp/>
        <stp>##V3_BDPV12</stp>
        <stp>DE000A2GSFF1 Corp</stp>
        <stp>nxt_call_dt</stp>
        <stp>[sectors 01.xlsx]tkrBbg!R2C10</stp>
        <tr r="J2" s="5"/>
      </tp>
      <tp>
        <v>253.03324890136719</v>
        <stp/>
        <stp>##V3_BDPV12</stp>
        <stp>XS2011260705 Corp</stp>
        <stp>blp_i_sprd_mid</stp>
        <stp>[sectors 01.xlsx]curves eur!R20C13</stp>
        <tr r="M20" s="21"/>
      </tp>
      <tp t="s">
        <v>EUR</v>
        <stp/>
        <stp>##V3_BDPV12</stp>
        <stp>EK352403 Corp</stp>
        <stp>crncy</stp>
        <stp>[sectors 01.xlsx]curves eur!R14C19</stp>
        <tr r="S14" s="21"/>
      </tp>
      <tp>
        <v>205.58889770507813</v>
        <stp/>
        <stp>##V3_BDPV12</stp>
        <stp>XS2011260531 Corp</stp>
        <stp>blp_i_sprd_mid</stp>
        <stp>[sectors 01.xlsx]curves eur!R20C12</stp>
        <tr r="L20" s="21"/>
      </tp>
      <tp t="s">
        <v>LXSGR 4 1/2 12/06/76</v>
        <stp/>
        <stp>##V3_BDPV12</stp>
        <stp>XS1405763019 Corp</stp>
        <stp>security_name</stp>
        <stp>[sectors 01.xlsx]main!R18C7</stp>
        <tr r="G18" s="1"/>
      </tp>
      <tp t="s">
        <v>OMVAV 5 1/4 PERP</v>
        <stp/>
        <stp>##V3_BDPV12</stp>
        <stp>XS1294342792 Corp</stp>
        <stp>security_name</stp>
        <stp>[sectors 01.xlsx]main!R30C7</stp>
        <tr r="G30" s="1"/>
      </tp>
      <tp t="s">
        <v>Utilities</v>
        <stp/>
        <stp>##V3_BDPV12</stp>
        <stp>XS1591694481 Corp</stp>
        <stp>industry_sector</stp>
        <stp>[sectors 01.xlsx]tkrBbg!R2C14</stp>
        <tr r="N2" s="5"/>
      </tp>
      <tp t="s">
        <v>Utilities</v>
        <stp/>
        <stp>##V3_BDPV12</stp>
        <stp>XS1196714429 Corp</stp>
        <stp>industry_sector</stp>
        <stp>[sectors 01.xlsx]tkrBbg!R2C14</stp>
        <tr r="N2" s="5"/>
      </tp>
      <tp t="s">
        <v>Consumer, Non-cyclical</v>
        <stp/>
        <stp>##V3_BDPV12</stp>
        <stp>XS1152338072 Corp</stp>
        <stp>industry_sector</stp>
        <stp>[sectors 01.xlsx]tkrBbg!R2C14</stp>
        <tr r="N2" s="5"/>
      </tp>
      <tp t="s">
        <v>Financial</v>
        <stp/>
        <stp>##V3_BDPV12</stp>
        <stp>XS1491364953 Corp</stp>
        <stp>industry_sector</stp>
        <stp>[sectors 01.xlsx]tkrBbg!R2C14</stp>
        <tr r="N2" s="5"/>
      </tp>
      <tp t="s">
        <v>CALLABLE</v>
        <stp/>
        <stp>##V3_BDPV12</stp>
        <stp>XS2010044977 Corp</stp>
        <stp>mty_typ</stp>
        <stp>[sectors 01.xlsx]tkrBbg!R2C11</stp>
        <tr r="K2" s="5"/>
      </tp>
      <tp t="s">
        <v>PERP/CALL</v>
        <stp/>
        <stp>##V3_BDPV12</stp>
        <stp>XS0968913342 Corp</stp>
        <stp>mty_typ</stp>
        <stp>[sectors 01.xlsx]tkrBbg!R2C11</stp>
        <tr r="K2" s="5"/>
      </tp>
      <tp t="s">
        <v>PERP/CALL</v>
        <stp/>
        <stp>##V3_BDPV12</stp>
        <stp>XS1028597315 Corp</stp>
        <stp>mty_typ</stp>
        <stp>[sectors 01.xlsx]tkrBbg!R2C11</stp>
        <tr r="K2" s="5"/>
      </tp>
      <tp t="s">
        <v>PERP/CALL</v>
        <stp/>
        <stp>##V3_BDPV12</stp>
        <stp>XS2056730323 Corp</stp>
        <stp>mty_typ</stp>
        <stp>[sectors 01.xlsx]tkrBbg!R2C11</stp>
        <tr r="K2" s="5"/>
      </tp>
      <tp t="s">
        <v>PERP/CALL</v>
        <stp/>
        <stp>##V3_BDPV12</stp>
        <stp>XS1323897725 Corp</stp>
        <stp>mty_typ</stp>
        <stp>[sectors 01.xlsx]tkrBbg!R2C11</stp>
        <tr r="K2" s="5"/>
      </tp>
      <tp t="s">
        <v>CALLABLE</v>
        <stp/>
        <stp>##V3_BDPV12</stp>
        <stp>XS1044811591 Corp</stp>
        <stp>mty_typ</stp>
        <stp>[sectors 01.xlsx]tkrBbg!R2C11</stp>
        <tr r="K2" s="5"/>
        <tr r="K2" s="5"/>
      </tp>
      <tp t="s">
        <v>PERP/CALL</v>
        <stp/>
        <stp>##V3_BDPV12</stp>
        <stp>XS2056730679 Corp</stp>
        <stp>mty_typ</stp>
        <stp>[sectors 01.xlsx]tkrBbg!R2C11</stp>
        <tr r="K2" s="5"/>
      </tp>
      <tp t="s">
        <v>PERP/CALL</v>
        <stp/>
        <stp>##V3_BDPV12</stp>
        <stp>XS1405765659 Corp</stp>
        <stp>mty_typ</stp>
        <stp>[sectors 01.xlsx]tkrBbg!R2C11</stp>
        <tr r="K2" s="5"/>
      </tp>
      <tp>
        <v>550000000</v>
        <stp/>
        <stp>##V3_BDPV12</stp>
        <stp>XS1405765659 Corp</stp>
        <stp>amt_outstanding</stp>
        <stp>[sectors 01.xlsx]tkrBbg!R2C12</stp>
        <tr r="L2" s="5"/>
      </tp>
      <tp>
        <v>600000000</v>
        <stp/>
        <stp>##V3_BDPV12</stp>
        <stp>XS2056730679 Corp</stp>
        <stp>amt_outstanding</stp>
        <stp>[sectors 01.xlsx]tkrBbg!R2C12</stp>
        <tr r="L2" s="5"/>
      </tp>
      <tp>
        <v>1000000000</v>
        <stp/>
        <stp>##V3_BDPV12</stp>
        <stp>XS1044811591 Corp</stp>
        <stp>amt_outstanding</stp>
        <stp>[sectors 01.xlsx]tkrBbg!R2C12</stp>
        <tr r="L2" s="5"/>
        <tr r="L2" s="5"/>
      </tp>
      <tp t="s">
        <v>EUR</v>
        <stp/>
        <stp>##V3_BDPV12</stp>
        <stp>AR738776 Corp</stp>
        <stp>crncy</stp>
        <stp>[sectors 01.xlsx]curves!R44C20</stp>
        <tr r="T44" s="20"/>
      </tp>
      <tp>
        <v>500000000</v>
        <stp/>
        <stp>##V3_BDPV12</stp>
        <stp>XS1323897725 Corp</stp>
        <stp>amt_outstanding</stp>
        <stp>[sectors 01.xlsx]tkrBbg!R2C12</stp>
        <tr r="L2" s="5"/>
      </tp>
      <tp>
        <v>600000000</v>
        <stp/>
        <stp>##V3_BDPV12</stp>
        <stp>XS2056730323 Corp</stp>
        <stp>amt_outstanding</stp>
        <stp>[sectors 01.xlsx]tkrBbg!R2C12</stp>
        <tr r="L2" s="5"/>
      </tp>
      <tp t="s">
        <v>EUR</v>
        <stp/>
        <stp>##V3_BDPV12</stp>
        <stp>EK821917 Corp</stp>
        <stp>crncy</stp>
        <stp>[sectors 01.xlsx]curves!R40C20</stp>
        <tr r="T40" s="20"/>
      </tp>
      <tp t="s">
        <v>EUR</v>
        <stp/>
        <stp>##V3_BDPV12</stp>
        <stp>AV915324 Corp</stp>
        <stp>crncy</stp>
        <stp>[sectors 01.xlsx]curves!R42C21</stp>
        <tr r="U42" s="20"/>
      </tp>
      <tp>
        <v>650000000</v>
        <stp/>
        <stp>##V3_BDPV12</stp>
        <stp>XS1028597315 Corp</stp>
        <stp>amt_outstanding</stp>
        <stp>[sectors 01.xlsx]tkrBbg!R2C12</stp>
        <tr r="L2" s="5"/>
      </tp>
      <tp>
        <v>750000000</v>
        <stp/>
        <stp>##V3_BDPV12</stp>
        <stp>XS0968913342 Corp</stp>
        <stp>amt_outstanding</stp>
        <stp>[sectors 01.xlsx]tkrBbg!R2C12</stp>
        <tr r="L2" s="5"/>
      </tp>
      <tp>
        <v>500000000</v>
        <stp/>
        <stp>##V3_BDPV12</stp>
        <stp>XS2010044977 Corp</stp>
        <stp>amt_outstanding</stp>
        <stp>[sectors 01.xlsx]tkrBbg!R2C12</stp>
        <tr r="L2" s="5"/>
      </tp>
      <tp t="s">
        <v>EUR</v>
        <stp/>
        <stp>##V3_BDPV12</stp>
        <stp>EK605885 Corp</stp>
        <stp>crncy</stp>
        <stp>[sectors 01.xlsx]curves!R43C20</stp>
        <tr r="T43" s="20"/>
      </tp>
      <tp t="s">
        <v>EUR</v>
        <stp/>
        <stp>##V3_BDPV12</stp>
        <stp>EK605885 Corp</stp>
        <stp>crncy</stp>
        <stp>[sectors 01.xlsx]curves!R43C21</stp>
        <tr r="U43" s="20"/>
      </tp>
      <tp t="s">
        <v>EUR</v>
        <stp/>
        <stp>##V3_BDPV12</stp>
        <stp>AZ851450 Corp</stp>
        <stp>crncy</stp>
        <stp>[sectors 01.xlsx]curves!R22C21</stp>
        <tr r="U22" s="20"/>
      </tp>
      <tp t="s">
        <v>EUR</v>
        <stp/>
        <stp>##V3_BDPV12</stp>
        <stp>EK634166 Corp</stp>
        <stp>crncy</stp>
        <stp>[sectors 01.xlsx]curves!R30C20</stp>
        <tr r="T30" s="20"/>
      </tp>
      <tp t="s">
        <v>GBP</v>
        <stp/>
        <stp>##V3_BDPV12</stp>
        <stp>EK824997 Corp</stp>
        <stp>crncy</stp>
        <stp>[sectors 01.xlsx]curves!R16C21</stp>
        <tr r="U16" s="20"/>
      </tp>
      <tp t="s">
        <v>EUR</v>
        <stp/>
        <stp>##V3_BDPV12</stp>
        <stp>AS322477 Corp</stp>
        <stp>crncy</stp>
        <stp>[sectors 01.xlsx]curves!R17C20</stp>
        <tr r="T17" s="20"/>
      </tp>
      <tp>
        <v>222.1428624270429</v>
        <stp/>
        <stp>##V3_BDPV12</stp>
        <stp>XS1721244371 Corp</stp>
        <stp>yas_ispread</stp>
        <stp>[sectors 01.xlsx]sectors (table)!R33C11</stp>
        <tr r="K33" s="24"/>
      </tp>
      <tp>
        <v>407.47476065700863</v>
        <stp/>
        <stp>##V3_BDPV12</stp>
        <stp>FR0011697028 Corp</stp>
        <stp>yas_ispread</stp>
        <stp>[sectors 01.xlsx]sectors (table)!R13C12</stp>
        <tr r="L13" s="24"/>
      </tp>
      <tp t="s">
        <v>20/03/2030</v>
        <stp/>
        <stp>##V3_BDPV12</stp>
        <stp>EK811579 Corp</stp>
        <stp>nxt_call_dt</stp>
        <stp>[sectors 01.xlsx]sectors (table)!R31C8</stp>
        <tr r="H31" s="24"/>
      </tp>
      <tp>
        <v>274.87128414784718</v>
        <stp/>
        <stp>##V3_BDPV12</stp>
        <stp>XS1713463716 Corp</stp>
        <stp>yas_ispread</stp>
        <stp>[sectors 01.xlsx]sectors (table)!R12C11</stp>
        <tr r="K12" s="24"/>
      </tp>
      <tp t="s">
        <v>16/03/2027</v>
        <stp/>
        <stp>##V3_BDPV12</stp>
        <stp>BJ924355 Corp</stp>
        <stp>nxt_call_dt</stp>
        <stp>[sectors 01.xlsx]sectors (table)!R16C8</stp>
        <tr r="H16" s="24"/>
      </tp>
      <tp t="s">
        <v>EUR</v>
        <stp/>
        <stp>##V3_BDPV12</stp>
        <stp>XS1721244371 Corp</stp>
        <stp>crncy</stp>
        <stp>[sectors 01.xlsx]sectors (table)!R33C17</stp>
        <tr r="Q33" s="24"/>
      </tp>
      <tp t="s">
        <v>EUR</v>
        <stp/>
        <stp>##V3_BDPV12</stp>
        <stp>XS1501166869 Corp</stp>
        <stp>crncy</stp>
        <stp>[sectors 01.xlsx]sectors (table)!R27C18</stp>
        <tr r="R27" s="24"/>
      </tp>
      <tp t="s">
        <v>Utilities</v>
        <stp/>
        <stp>##V3_BDPV12</stp>
        <stp>XS1254119750 Corp</stp>
        <stp>industry_sector</stp>
        <stp>[sectors 01.xlsx]tkrBbg!R2C14</stp>
        <tr r="N2" s="5"/>
      </tp>
      <tp t="s">
        <v>Consumer, Cyclical</v>
        <stp/>
        <stp>##V3_BDPV12</stp>
        <stp>XS1048428442 Corp</stp>
        <stp>industry_sector</stp>
        <stp>[sectors 01.xlsx]tkrBbg!R2C14</stp>
        <tr r="N2" s="5"/>
      </tp>
      <tp t="s">
        <v>Consumer, Cyclical</v>
        <stp/>
        <stp>##V3_BDPV12</stp>
        <stp>XS1048428012 Corp</stp>
        <stp>industry_sector</stp>
        <stp>[sectors 01.xlsx]tkrBbg!R2C14</stp>
        <tr r="N2" s="5"/>
      </tp>
      <tp t="s">
        <v>Utilities</v>
        <stp/>
        <stp>##V3_BDPV12</stp>
        <stp>XS1890845875 Corp</stp>
        <stp>industry_sector</stp>
        <stp>[sectors 01.xlsx]tkrBbg!R2C14</stp>
        <tr r="N2" s="5"/>
      </tp>
      <tp t="s">
        <v>Financial</v>
        <stp/>
        <stp>##V3_BDPV12</stp>
        <stp>XS1982704824 Corp</stp>
        <stp>industry_sector</stp>
        <stp>[sectors 01.xlsx]tkrBbg!R2C14</stp>
        <tr r="N2" s="5"/>
      </tp>
      <tp t="s">
        <v>PERP/CALL</v>
        <stp/>
        <stp>##V3_BDPV12</stp>
        <stp>XS1141810991 Corp</stp>
        <stp>mty_typ</stp>
        <stp>[sectors 01.xlsx]tkrBbg!R2C11</stp>
        <tr r="K2" s="5"/>
      </tp>
      <tp t="s">
        <v>PERP/CALL</v>
        <stp/>
        <stp>##V3_BDPV12</stp>
        <stp>XS2033327854 Corp</stp>
        <stp>mty_typ</stp>
        <stp>[sectors 01.xlsx]tkrBbg!R2C11</stp>
        <tr r="K2" s="5"/>
      </tp>
      <tp t="s">
        <v>EUR</v>
        <stp/>
        <stp>##V3_BDPV12</stp>
        <stp>ZP870673 Corp</stp>
        <stp>crncy</stp>
        <stp>[sectors 01.xlsx]curves!R45C21</stp>
        <tr r="U45" s="20"/>
      </tp>
      <tp t="s">
        <v>BB+</v>
        <stp/>
        <stp>##V3_BDPV12</stp>
        <stp>XS1323897725 Corp</stp>
        <stp>bb_composite</stp>
        <stp>[sectors 01.xlsx]sectors (table)!R4C16</stp>
        <tr r="P4" s="24"/>
      </tp>
      <tp t="s">
        <v>CALLABLE</v>
        <stp/>
        <stp>##V3_BDPV12</stp>
        <stp>XS0969342384 Corp</stp>
        <stp>mty_typ</stp>
        <stp>[sectors 01.xlsx]tkrBbg!R2C11</stp>
        <tr r="K2" s="5"/>
      </tp>
      <tp t="s">
        <v>CALLABLE</v>
        <stp/>
        <stp>##V3_BDPV12</stp>
        <stp>XS1572343744 Corp</stp>
        <stp>mty_typ</stp>
        <stp>[sectors 01.xlsx]tkrBbg!R2C11</stp>
        <tr r="K2" s="5"/>
      </tp>
      <tp t="s">
        <v>CALLABLE</v>
        <stp/>
        <stp>##V3_BDPV12</stp>
        <stp>XS2010045511 Corp</stp>
        <stp>mty_typ</stp>
        <stp>[sectors 01.xlsx]tkrBbg!R2C11</stp>
        <tr r="K2" s="5"/>
      </tp>
      <tp t="s">
        <v>PERP/CALL</v>
        <stp/>
        <stp>##V3_BDPV12</stp>
        <stp>XS2056371334 Corp</stp>
        <stp>mty_typ</stp>
        <stp>[sectors 01.xlsx]tkrBbg!R2C11</stp>
        <tr r="K2" s="5"/>
      </tp>
      <tp t="s">
        <v>CALLABLE</v>
        <stp/>
        <stp>##V3_BDPV12</stp>
        <stp>XS0943370543 Corp</stp>
        <stp>mty_typ</stp>
        <stp>[sectors 01.xlsx]tkrBbg!R2C11</stp>
        <tr r="K2" s="5"/>
      </tp>
      <tp t="s">
        <v>PERP/CALL</v>
        <stp/>
        <stp>##V3_BDPV12</stp>
        <stp>XS2027946610 Corp</stp>
        <stp>mty_typ</stp>
        <stp>[sectors 01.xlsx]tkrBbg!R2C11</stp>
        <tr r="K2" s="5"/>
      </tp>
      <tp t="s">
        <v>PERP/CALL</v>
        <stp/>
        <stp>##V3_BDPV12</stp>
        <stp>XS1207054666 Corp</stp>
        <stp>mty_typ</stp>
        <stp>[sectors 01.xlsx]tkrBbg!R2C11</stp>
        <tr r="K2" s="5"/>
      </tp>
      <tp t="s">
        <v>PERP/CALL</v>
        <stp/>
        <stp>##V3_BDPV12</stp>
        <stp>XS1050461034 Corp</stp>
        <stp>mty_typ</stp>
        <stp>[sectors 01.xlsx]tkrBbg!R2C11</stp>
        <tr r="K2" s="5"/>
      </tp>
      <tp t="s">
        <v>PERP/CALL</v>
        <stp/>
        <stp>##V3_BDPV12</stp>
        <stp>XS2051471105 Corp</stp>
        <stp>mty_typ</stp>
        <stp>[sectors 01.xlsx]tkrBbg!R2C11</stp>
        <tr r="K2" s="5"/>
      </tp>
      <tp t="s">
        <v>BBB-</v>
        <stp/>
        <stp>##V3_BDPV12</stp>
        <stp>XS1191320297 Corp</stp>
        <stp>bb_composite</stp>
        <stp>[sectors 01.xlsx]sectors (table)!R6C15</stp>
        <tr r="O6" s="24"/>
      </tp>
      <tp t="s">
        <v>PERP/CALL</v>
        <stp/>
        <stp>##V3_BDPV12</stp>
        <stp>XS1716945586 Corp</stp>
        <stp>mty_typ</stp>
        <stp>[sectors 01.xlsx]tkrBbg!R2C11</stp>
        <tr r="K2" s="5"/>
      </tp>
      <tp>
        <v>400000000</v>
        <stp/>
        <stp>##V3_BDPV12</stp>
        <stp>XS1716945586 Corp</stp>
        <stp>amt_outstanding</stp>
        <stp>[sectors 01.xlsx]tkrBbg!R2C12</stp>
        <tr r="L2" s="5"/>
      </tp>
      <tp>
        <v>1000000000</v>
        <stp/>
        <stp>##V3_BDPV12</stp>
        <stp>XS1050461034 Corp</stp>
        <stp>amt_outstanding</stp>
        <stp>[sectors 01.xlsx]tkrBbg!R2C12</stp>
        <tr r="L2" s="5"/>
      </tp>
      <tp>
        <v>300000000</v>
        <stp/>
        <stp>##V3_BDPV12</stp>
        <stp>XS2051471105 Corp</stp>
        <stp>amt_outstanding</stp>
        <stp>[sectors 01.xlsx]tkrBbg!R2C12</stp>
        <tr r="L2" s="5"/>
      </tp>
      <tp>
        <v>406277000</v>
        <stp/>
        <stp>##V3_BDPV12</stp>
        <stp>XS1207054666 Corp</stp>
        <stp>amt_outstanding</stp>
        <stp>[sectors 01.xlsx]tkrBbg!R2C12</stp>
        <tr r="L2" s="5"/>
      </tp>
      <tp>
        <v>500000000</v>
        <stp/>
        <stp>##V3_BDPV12</stp>
        <stp>XS2027946610 Corp</stp>
        <stp>amt_outstanding</stp>
        <stp>[sectors 01.xlsx]tkrBbg!R2C12</stp>
        <tr r="L2" s="5"/>
      </tp>
      <tp>
        <v>700000000</v>
        <stp/>
        <stp>##V3_BDPV12</stp>
        <stp>XS0943370543 Corp</stp>
        <stp>amt_outstanding</stp>
        <stp>[sectors 01.xlsx]tkrBbg!R2C12</stp>
        <tr r="L2" s="5"/>
      </tp>
      <tp>
        <v>900000000</v>
        <stp/>
        <stp>##V3_BDPV12</stp>
        <stp>XS1572343744 Corp</stp>
        <stp>amt_outstanding</stp>
        <stp>[sectors 01.xlsx]tkrBbg!R2C12</stp>
        <tr r="L2" s="5"/>
      </tp>
      <tp>
        <v>500000000</v>
        <stp/>
        <stp>##V3_BDPV12</stp>
        <stp>XS2056371334 Corp</stp>
        <stp>amt_outstanding</stp>
        <stp>[sectors 01.xlsx]tkrBbg!R2C12</stp>
        <tr r="L2" s="5"/>
      </tp>
      <tp>
        <v>750000000</v>
        <stp/>
        <stp>##V3_BDPV12</stp>
        <stp>XS2010045511 Corp</stp>
        <stp>amt_outstanding</stp>
        <stp>[sectors 01.xlsx]tkrBbg!R2C12</stp>
        <tr r="L2" s="5"/>
      </tp>
      <tp>
        <v>550000000</v>
        <stp/>
        <stp>##V3_BDPV12</stp>
        <stp>XS0969342384 Corp</stp>
        <stp>amt_outstanding</stp>
        <stp>[sectors 01.xlsx]tkrBbg!R2C12</stp>
        <tr r="L2" s="5"/>
      </tp>
      <tp>
        <v>232936000</v>
        <stp/>
        <stp>##V3_BDPV12</stp>
        <stp>XS2033327854 Corp</stp>
        <stp>amt_outstanding</stp>
        <stp>[sectors 01.xlsx]tkrBbg!R2C12</stp>
        <tr r="L2" s="5"/>
      </tp>
      <tp t="s">
        <v>EUR</v>
        <stp/>
        <stp>##V3_BDPV12</stp>
        <stp>AU654481 Corp</stp>
        <stp>crncy</stp>
        <stp>[sectors 01.xlsx]curves!R50C20</stp>
        <tr r="T50" s="20"/>
      </tp>
      <tp>
        <v>500000000</v>
        <stp/>
        <stp>##V3_BDPV12</stp>
        <stp>XS1141810991 Corp</stp>
        <stp>amt_outstanding</stp>
        <stp>[sectors 01.xlsx]tkrBbg!R2C12</stp>
        <tr r="L2" s="5"/>
      </tp>
      <tp t="s">
        <v>EUR</v>
        <stp/>
        <stp>##V3_BDPV12</stp>
        <stp>AS256491 Corp</stp>
        <stp>crncy</stp>
        <stp>[sectors 01.xlsx]curves!R26C21</stp>
        <tr r="U26" s="20"/>
      </tp>
      <tp t="s">
        <v>EUR</v>
        <stp/>
        <stp>##V3_BDPV12</stp>
        <stp>AS146490 Corp</stp>
        <stp>crncy</stp>
        <stp>[sectors 01.xlsx]curves!R48C21</stp>
        <tr r="U48" s="20"/>
      </tp>
      <tp t="s">
        <v>EUR</v>
        <stp/>
        <stp>##V3_BDPV12</stp>
        <stp>AL211915 Corp</stp>
        <stp>crncy</stp>
        <stp>[sectors 01.xlsx]curves!R39C21</stp>
        <tr r="U39" s="20"/>
      </tp>
      <tp t="s">
        <v>EUR</v>
        <stp/>
        <stp>##V3_BDPV12</stp>
        <stp>AZ371883 Corp</stp>
        <stp>crncy</stp>
        <stp>[sectors 01.xlsx]curves!R24C21</stp>
        <tr r="U24" s="20"/>
      </tp>
      <tp t="s">
        <v>EUR</v>
        <stp/>
        <stp>##V3_BDPV12</stp>
        <stp>AS640440 Corp</stp>
        <stp>crncy</stp>
        <stp>[sectors 01.xlsx]curves!R23C21</stp>
        <tr r="U23" s="20"/>
      </tp>
      <tp>
        <v>233.44356365405963</v>
        <stp/>
        <stp>##V3_BDPV12</stp>
        <stp>XS2035564629 Corp</stp>
        <stp>yas_ispread</stp>
        <stp>[sectors 01.xlsx]sectors (table)!R25C12</stp>
        <tr r="L25" s="24"/>
      </tp>
      <tp>
        <v>308.89457843915716</v>
        <stp/>
        <stp>##V3_BDPV12</stp>
        <stp>XS1713462403 Corp</stp>
        <stp>yas_ispread</stp>
        <stp>[sectors 01.xlsx]sectors (table)!R29C11</stp>
        <tr r="K29" s="24"/>
      </tp>
      <tp t="s">
        <v>EUR</v>
        <stp/>
        <stp>##V3_BDPV12</stp>
        <stp>XS1501167164 Corp</stp>
        <stp>crncy</stp>
        <stp>[sectors 01.xlsx]sectors (table)!R27C17</stp>
        <tr r="Q27" s="24"/>
      </tp>
      <tp t="s">
        <v>EUR</v>
        <stp/>
        <stp>##V3_BDPV12</stp>
        <stp>XS2035564629 Corp</stp>
        <stp>crncy</stp>
        <stp>[sectors 01.xlsx]sectors (table)!R25C18</stp>
        <tr r="R25" s="24"/>
      </tp>
      <tp t="s">
        <v>EUR</v>
        <stp/>
        <stp>##V3_BDPV12</stp>
        <stp>XS2077670342 Corp</stp>
        <stp>crncy</stp>
        <stp>[sectors 01.xlsx]sectors (table)!R14C18</stp>
        <tr r="R14" s="24"/>
      </tp>
      <tp t="s">
        <v>EUR</v>
        <stp/>
        <stp>##V3_BDPV12</stp>
        <stp>XS2035564975 Corp</stp>
        <stp>crncy</stp>
        <stp>[sectors 01.xlsx]sectors (table)!R25C17</stp>
        <tr r="Q25" s="24"/>
      </tp>
      <tp t="s">
        <v>A-</v>
        <stp/>
        <stp>##V3_BDPV12</stp>
        <stp>XS1501166869 Corp</stp>
        <stp>bb_composite</stp>
        <stp>[sectors 01.xlsx]sectors (table)!R27C16</stp>
        <tr r="P27" s="24"/>
      </tp>
      <tp t="s">
        <v>BB</v>
        <stp/>
        <stp>##V3_BDPV12</stp>
        <stp>XS1219498141 Corp</stp>
        <stp>bb_composite</stp>
        <stp>[sectors 01.xlsx]sectors (table)!R34C15</stp>
        <tr r="O34" s="24"/>
      </tp>
      <tp t="s">
        <v>Communications</v>
        <stp/>
        <stp>##V3_BDPV12</stp>
        <stp>XS1795406575 Corp</stp>
        <stp>industry_sector</stp>
        <stp>[sectors 01.xlsx]tkrBbg!R2C14</stp>
        <tr r="N2" s="5"/>
      </tp>
      <tp t="s">
        <v>Communications</v>
        <stp/>
        <stp>##V3_BDPV12</stp>
        <stp>XS1795406658 Corp</stp>
        <stp>industry_sector</stp>
        <stp>[sectors 01.xlsx]tkrBbg!R2C14</stp>
        <tr r="N2" s="5"/>
      </tp>
      <tp t="s">
        <v>Energy</v>
        <stp/>
        <stp>##V3_BDPV12</stp>
        <stp>XS2185997884 Corp</stp>
        <stp>industry_sector</stp>
        <stp>[sectors 01.xlsx]tkrBbg!R2C14</stp>
        <tr r="N2" s="5"/>
      </tp>
      <tp t="s">
        <v>PERP/CALL</v>
        <stp/>
        <stp>##V3_BDPV12</stp>
        <stp>XS1139494493 Corp</stp>
        <stp>mty_typ</stp>
        <stp>[sectors 01.xlsx]tkrBbg!R2C11</stp>
        <tr r="K2" s="5"/>
      </tp>
      <tp t="s">
        <v>EUR</v>
        <stp/>
        <stp>##V3_BDPV12</stp>
        <stp>ZQ376350 Corp</stp>
        <stp>crncy</stp>
        <stp>[sectors 01.xlsx]curves!R29C21</stp>
        <tr r="U29" s="20"/>
      </tp>
      <tp t="s">
        <v>CALLABLE</v>
        <stp/>
        <stp>##V3_BDPV12</stp>
        <stp>XS2035564975 Corp</stp>
        <stp>mty_typ</stp>
        <stp>[sectors 01.xlsx]tkrBbg!R2C11</stp>
        <tr r="K2" s="5"/>
      </tp>
      <tp t="s">
        <v>EUR</v>
        <stp/>
        <stp>##V3_BDPV12</stp>
        <stp>ZQ512606 Corp</stp>
        <stp>crncy</stp>
        <stp>[sectors 01.xlsx]curves!R12C21</stp>
        <tr r="U12" s="20"/>
      </tp>
      <tp t="s">
        <v>CALLABLE</v>
        <stp/>
        <stp>##V3_BDPV12</stp>
        <stp>XS2010036874 Corp</stp>
        <stp>mty_typ</stp>
        <stp>[sectors 01.xlsx]tkrBbg!R2C11</stp>
        <tr r="K2" s="5"/>
      </tp>
      <tp t="s">
        <v>CALLABLE</v>
        <stp/>
        <stp>##V3_BDPV12</stp>
        <stp>XS0969341147 Corp</stp>
        <stp>mty_typ</stp>
        <stp>[sectors 01.xlsx]tkrBbg!R2C11</stp>
        <tr r="K2" s="5"/>
      </tp>
      <tp t="s">
        <v>CALLABLE</v>
        <stp/>
        <stp>##V3_BDPV12</stp>
        <stp>XS1309437215 Corp</stp>
        <stp>mty_typ</stp>
        <stp>[sectors 01.xlsx]tkrBbg!R2C11</stp>
        <tr r="K2" s="5"/>
      </tp>
      <tp t="s">
        <v>09/02/2021</v>
        <stp/>
        <stp>##V3_BDPV12</stp>
        <stp>DE000A1ZN206 Corp</stp>
        <stp>nxt_call_dt</stp>
        <stp>[sectors 01.xlsx]tkrBbg!R2C10</stp>
        <tr r="J2" s="5"/>
      </tp>
      <tp t="s">
        <v>CALLABLE</v>
        <stp/>
        <stp>##V3_BDPV12</stp>
        <stp>XS2077670342 Corp</stp>
        <stp>mty_typ</stp>
        <stp>[sectors 01.xlsx]tkrBbg!R2C11</stp>
        <tr r="K2" s="5"/>
      </tp>
      <tp t="s">
        <v>PERP/CALL</v>
        <stp/>
        <stp>##V3_BDPV12</stp>
        <stp>XS1713466495 Corp</stp>
        <stp>mty_typ</stp>
        <stp>[sectors 01.xlsx]tkrBbg!R2C11</stp>
        <tr r="K2" s="5"/>
      </tp>
      <tp t="s">
        <v>CALLABLE</v>
        <stp/>
        <stp>##V3_BDPV12</stp>
        <stp>XS2077670003 Corp</stp>
        <stp>mty_typ</stp>
        <stp>[sectors 01.xlsx]tkrBbg!R2C11</stp>
        <tr r="K2" s="5"/>
      </tp>
      <tp t="s">
        <v>PERP/CALL</v>
        <stp/>
        <stp>##V3_BDPV12</stp>
        <stp>XS2069101868 Corp</stp>
        <stp>mty_typ</stp>
        <stp>[sectors 01.xlsx]tkrBbg!R2C11</stp>
        <tr r="K2" s="5"/>
      </tp>
      <tp t="s">
        <v>PERP/CALL</v>
        <stp/>
        <stp>##V3_BDPV12</stp>
        <stp>XS1501167164 Corp</stp>
        <stp>mty_typ</stp>
        <stp>[sectors 01.xlsx]tkrBbg!R2C11</stp>
        <tr r="K2" s="5"/>
      </tp>
      <tp t="s">
        <v>CALLABLE</v>
        <stp/>
        <stp>##V3_BDPV12</stp>
        <stp>XS2035564629 Corp</stp>
        <stp>mty_typ</stp>
        <stp>[sectors 01.xlsx]tkrBbg!R2C11</stp>
        <tr r="K2" s="5"/>
      </tp>
      <tp t="s">
        <v>PERP/CALL</v>
        <stp/>
        <stp>##V3_BDPV12</stp>
        <stp>XS1405777746 Corp</stp>
        <stp>mty_typ</stp>
        <stp>[sectors 01.xlsx]tkrBbg!R2C11</stp>
        <tr r="K2" s="5"/>
      </tp>
      <tp t="s">
        <v>EUR</v>
        <stp/>
        <stp>##V3_BDPV12</stp>
        <stp>ZP659512 Corp</stp>
        <stp>crncy</stp>
        <stp>[sectors 01.xlsx]curves!R38C21</stp>
        <tr r="U38" s="20"/>
      </tp>
      <tp>
        <v>750000000</v>
        <stp/>
        <stp>##V3_BDPV12</stp>
        <stp>XS1405777746 Corp</stp>
        <stp>amt_outstanding</stp>
        <stp>[sectors 01.xlsx]tkrBbg!R2C12</stp>
        <tr r="L2" s="5"/>
      </tp>
      <tp>
        <v>500000000</v>
        <stp/>
        <stp>##V3_BDPV12</stp>
        <stp>XS2035564629 Corp</stp>
        <stp>amt_outstanding</stp>
        <stp>[sectors 01.xlsx]tkrBbg!R2C12</stp>
        <tr r="L2" s="5"/>
      </tp>
      <tp>
        <v>1000000000</v>
        <stp/>
        <stp>##V3_BDPV12</stp>
        <stp>XS1501167164 Corp</stp>
        <stp>amt_outstanding</stp>
        <stp>[sectors 01.xlsx]tkrBbg!R2C12</stp>
        <tr r="L2" s="5"/>
      </tp>
      <tp>
        <v>500000000</v>
        <stp/>
        <stp>##V3_BDPV12</stp>
        <stp>XS2069101868 Corp</stp>
        <stp>amt_outstanding</stp>
        <stp>[sectors 01.xlsx]tkrBbg!R2C12</stp>
        <tr r="L2" s="5"/>
      </tp>
      <tp t="s">
        <v>EUR</v>
        <stp/>
        <stp>##V3_BDPV12</stp>
        <stp>LW253022 Corp</stp>
        <stp>crncy</stp>
        <stp>[sectors 01.xlsx]curves!R39C20</stp>
        <tr r="T39" s="20"/>
      </tp>
      <tp>
        <v>1000000000</v>
        <stp/>
        <stp>##V3_BDPV12</stp>
        <stp>XS2077670003 Corp</stp>
        <stp>amt_outstanding</stp>
        <stp>[sectors 01.xlsx]tkrBbg!R2C12</stp>
        <tr r="L2" s="5"/>
      </tp>
      <tp>
        <v>500000000</v>
        <stp/>
        <stp>##V3_BDPV12</stp>
        <stp>XS1713466495 Corp</stp>
        <stp>amt_outstanding</stp>
        <stp>[sectors 01.xlsx]tkrBbg!R2C12</stp>
        <tr r="L2" s="5"/>
      </tp>
      <tp>
        <v>750000000</v>
        <stp/>
        <stp>##V3_BDPV12</stp>
        <stp>XS2077670342 Corp</stp>
        <stp>amt_outstanding</stp>
        <stp>[sectors 01.xlsx]tkrBbg!R2C12</stp>
        <tr r="L2" s="5"/>
      </tp>
      <tp t="s">
        <v>EUR</v>
        <stp/>
        <stp>##V3_BDPV12</stp>
        <stp>AW875570 Corp</stp>
        <stp>crncy</stp>
        <stp>[sectors 01.xlsx]curves!R21C20</stp>
        <tr r="T21" s="20"/>
      </tp>
      <tp>
        <v>600000000</v>
        <stp/>
        <stp>##V3_BDPV12</stp>
        <stp>XS1309437215 Corp</stp>
        <stp>amt_outstanding</stp>
        <stp>[sectors 01.xlsx]tkrBbg!R2C12</stp>
        <tr r="L2" s="5"/>
      </tp>
      <tp>
        <v>600000000</v>
        <stp/>
        <stp>##V3_BDPV12</stp>
        <stp>XS2010036874 Corp</stp>
        <stp>amt_outstanding</stp>
        <stp>[sectors 01.xlsx]tkrBbg!R2C12</stp>
        <tr r="L2" s="5"/>
      </tp>
      <tp>
        <v>550000000</v>
        <stp/>
        <stp>##V3_BDPV12</stp>
        <stp>XS0969341147 Corp</stp>
        <stp>amt_outstanding</stp>
        <stp>[sectors 01.xlsx]tkrBbg!R2C12</stp>
        <tr r="L2" s="5"/>
      </tp>
      <tp t="s">
        <v>EUR</v>
        <stp/>
        <stp>##V3_BDPV12</stp>
        <stp>BJ924355 Corp</stp>
        <stp>crncy</stp>
        <stp>[sectors 01.xlsx]curves!R19C21</stp>
        <tr r="U19" s="20"/>
      </tp>
      <tp t="s">
        <v>#N/A Invalid Security</v>
        <stp/>
        <stp>##V3_BDPV12</stp>
        <stp>IE00B3F81R35 Corp</stp>
        <stp>nxt_call_dt</stp>
        <stp>[sectors 01.xlsx]tkrBbg!R2C10</stp>
        <tr r="J2" s="5"/>
      </tp>
      <tp t="s">
        <v>EUR</v>
        <stp/>
        <stp>##V3_BDPV12</stp>
        <stp>AX076550 Corp</stp>
        <stp>crncy</stp>
        <stp>[sectors 01.xlsx]curves!R27C21</stp>
        <tr r="U27" s="20"/>
      </tp>
      <tp t="s">
        <v>EUR</v>
        <stp/>
        <stp>##V3_BDPV12</stp>
        <stp>AQ026565 Corp</stp>
        <stp>crncy</stp>
        <stp>[sectors 01.xlsx]curves!R27C20</stp>
        <tr r="T27" s="20"/>
      </tp>
      <tp t="s">
        <v>EUR</v>
        <stp/>
        <stp>##V3_BDPV12</stp>
        <stp>AZ920495 Corp</stp>
        <stp>crncy</stp>
        <stp>[sectors 01.xlsx]curves!R47C21</stp>
        <tr r="U47" s="20"/>
      </tp>
      <tp>
        <v>500000000</v>
        <stp/>
        <stp>##V3_BDPV12</stp>
        <stp>XS2035564975 Corp</stp>
        <stp>amt_outstanding</stp>
        <stp>[sectors 01.xlsx]tkrBbg!R2C12</stp>
        <tr r="L2" s="5"/>
      </tp>
      <tp>
        <v>1000000000</v>
        <stp/>
        <stp>##V3_BDPV12</stp>
        <stp>XS1139494493 Corp</stp>
        <stp>amt_outstanding</stp>
        <stp>[sectors 01.xlsx]tkrBbg!R2C12</stp>
        <tr r="L2" s="5"/>
      </tp>
      <tp>
        <v>256.41058311393107</v>
        <stp/>
        <stp>##V3_BDPV12</stp>
        <stp>XS1501166869 Corp</stp>
        <stp>yas_ispread</stp>
        <stp>[sectors 01.xlsx]sectors (table)!R27C12</stp>
        <tr r="L27" s="24"/>
      </tp>
      <tp>
        <v>289.71394139362371</v>
        <stp/>
        <stp>##V3_BDPV12</stp>
        <stp>XS1219499032 Corp</stp>
        <stp>yas_ispread</stp>
        <stp>[sectors 01.xlsx]sectors (table)!R34C12</stp>
        <tr r="L34" s="24"/>
      </tp>
      <tp>
        <v>244.2071727379784</v>
        <stp/>
        <stp>##V3_BDPV12</stp>
        <stp>XS1501167164 Corp</stp>
        <stp>yas_ispread</stp>
        <stp>[sectors 01.xlsx]sectors (table)!R27C11</stp>
        <tr r="K27" s="24"/>
      </tp>
      <tp t="s">
        <v>BBB-</v>
        <stp/>
        <stp>##V3_BDPV12</stp>
        <stp>XS1890845875 Corp</stp>
        <stp>bb_composite</stp>
        <stp>[sectors 01.xlsx]sectors (table)!R33C16</stp>
        <tr r="P33" s="24"/>
      </tp>
      <tp t="s">
        <v>ACFP 2 5/8 PERP</v>
        <stp/>
        <stp>##V3_BDPV12</stp>
        <stp>ZQ258633 Corp</stp>
        <stp>security_name</stp>
        <stp>[sectors 01.xlsx]all names!R7C7</stp>
        <tr r="G7" s="16"/>
      </tp>
      <tp t="s">
        <v>BB</v>
        <stp/>
        <stp>##V3_BDPV12</stp>
        <stp>XS1219499032 Corp</stp>
        <stp>bb_composite</stp>
        <stp>[sectors 01.xlsx]sectors (table)!R34C16</stp>
        <tr r="P34" s="24"/>
      </tp>
      <tp t="s">
        <v>Communications</v>
        <stp/>
        <stp>##V3_BDPV12</stp>
        <stp>XS1590787799 Corp</stp>
        <stp>industry_sector</stp>
        <stp>[sectors 01.xlsx]tkrBbg!R2C14</stp>
        <tr r="N2" s="5"/>
      </tp>
      <tp t="s">
        <v>Utilities</v>
        <stp/>
        <stp>##V3_BDPV12</stp>
        <stp>XS1572349865 Corp</stp>
        <stp>industry_sector</stp>
        <stp>[sectors 01.xlsx]tkrBbg!R2C14</stp>
        <tr r="N2" s="5"/>
      </tp>
      <tp t="s">
        <v>CALLABLE</v>
        <stp/>
        <stp>##V3_BDPV12</stp>
        <stp>XS1677911825 Corp</stp>
        <stp>mty_typ</stp>
        <stp>[sectors 01.xlsx]tkrBbg!R2C11</stp>
        <tr r="K2" s="5"/>
      </tp>
      <tp t="s">
        <v>CALLABLE</v>
        <stp/>
        <stp>##V3_BDPV12</stp>
        <stp>XS1309436753 Corp</stp>
        <stp>mty_typ</stp>
        <stp>[sectors 01.xlsx]tkrBbg!R2C11</stp>
        <tr r="K2" s="5"/>
      </tp>
      <tp t="s">
        <v>PERP/CALL</v>
        <stp/>
        <stp>##V3_BDPV12</stp>
        <stp>XS1501166869 Corp</stp>
        <stp>mty_typ</stp>
        <stp>[sectors 01.xlsx]tkrBbg!R2C11</stp>
        <tr r="K2" s="5"/>
      </tp>
      <tp t="s">
        <v>CALLABLE</v>
        <stp/>
        <stp>##V3_BDPV12</stp>
        <stp>XS1150673892 Corp</stp>
        <stp>mty_typ</stp>
        <stp>[sectors 01.xlsx]tkrBbg!R2C11</stp>
        <tr r="K2" s="5"/>
      </tp>
      <tp t="s">
        <v>PERP/CALL</v>
        <stp/>
        <stp>##V3_BDPV12</stp>
        <stp>XS1819537132 Corp</stp>
        <stp>mty_typ</stp>
        <stp>[sectors 01.xlsx]tkrBbg!R2C11</stp>
        <tr r="K2" s="5"/>
      </tp>
      <tp t="s">
        <v>PERP/CALL</v>
        <stp/>
        <stp>##V3_BDPV12</stp>
        <stp>XS1268050397 Corp</stp>
        <stp>mty_typ</stp>
        <stp>[sectors 01.xlsx]tkrBbg!R2C11</stp>
        <tr r="K2" s="5"/>
      </tp>
      <tp t="s">
        <v>PERP/CALL</v>
        <stp/>
        <stp>##V3_BDPV12</stp>
        <stp>XS1629774230 Corp</stp>
        <stp>mty_typ</stp>
        <stp>[sectors 01.xlsx]tkrBbg!R2C11</stp>
        <tr r="K2" s="5"/>
      </tp>
      <tp t="s">
        <v>CALLABLE</v>
        <stp/>
        <stp>##V3_BDPV12</stp>
        <stp>XS1014997073 Corp</stp>
        <stp>mty_typ</stp>
        <stp>[sectors 01.xlsx]tkrBbg!R2C11</stp>
        <tr r="K2" s="5"/>
      </tp>
      <tp t="s">
        <v>CALLABLE</v>
        <stp/>
        <stp>##V3_BDPV12</stp>
        <stp>XS1152343668 Corp</stp>
        <stp>mty_typ</stp>
        <stp>[sectors 01.xlsx]tkrBbg!R2C11</stp>
        <tr r="K2" s="5"/>
      </tp>
      <tp t="s">
        <v>CALLABLE</v>
        <stp/>
        <stp>##V3_BDPV12</stp>
        <stp>XS1014987355 Corp</stp>
        <stp>mty_typ</stp>
        <stp>[sectors 01.xlsx]tkrBbg!R2C11</stp>
        <tr r="K2" s="5"/>
      </tp>
      <tp t="s">
        <v>PERP/CALL</v>
        <stp/>
        <stp>##V3_BDPV12</stp>
        <stp>XS2010037765 Corp</stp>
        <stp>mty_typ</stp>
        <stp>[sectors 01.xlsx]tkrBbg!R2C11</stp>
        <tr r="K2" s="5"/>
      </tp>
      <tp t="s">
        <v>PERP/CALL</v>
        <stp/>
        <stp>##V3_BDPV12</stp>
        <stp>XS1934875219 Corp</stp>
        <stp>mty_typ</stp>
        <stp>[sectors 01.xlsx]tkrBbg!R2C11</stp>
        <tr r="K2" s="5"/>
      </tp>
      <tp t="s">
        <v>PERP/CALL</v>
        <stp/>
        <stp>##V3_BDPV12</stp>
        <stp>XS1642682410 Corp</stp>
        <stp>mty_typ</stp>
        <stp>[sectors 01.xlsx]tkrBbg!R2C11</stp>
        <tr r="K2" s="5"/>
      </tp>
      <tp t="s">
        <v>CALLABLE</v>
        <stp/>
        <stp>##V3_BDPV12</stp>
        <stp>XS1222594472 Corp</stp>
        <stp>mty_typ</stp>
        <stp>[sectors 01.xlsx]tkrBbg!R2C11</stp>
        <tr r="K2" s="5"/>
      </tp>
      <tp t="s">
        <v>PERP/CALL</v>
        <stp/>
        <stp>##V3_BDPV12</stp>
        <stp>XS1716927766 Corp</stp>
        <stp>mty_typ</stp>
        <stp>[sectors 01.xlsx]tkrBbg!R2C11</stp>
        <tr r="K2" s="5"/>
      </tp>
      <tp t="s">
        <v>PERP/CALL</v>
        <stp/>
        <stp>##V3_BDPV12</stp>
        <stp>XS0222524372 Corp</stp>
        <stp>mty_typ</stp>
        <stp>[sectors 01.xlsx]tkrBbg!R2C11</stp>
        <tr r="K2" s="5"/>
      </tp>
      <tp t="s">
        <v>CALLABLE</v>
        <stp/>
        <stp>##V3_BDPV12</stp>
        <stp>XS1309436910 Corp</stp>
        <stp>mty_typ</stp>
        <stp>[sectors 01.xlsx]tkrBbg!R2C11</stp>
        <tr r="K2" s="5"/>
      </tp>
      <tp t="s">
        <v>CALLABLE</v>
        <stp/>
        <stp>##V3_BDPV12</stp>
        <stp>XS2110077299 Corp</stp>
        <stp>mty_typ</stp>
        <stp>[sectors 01.xlsx]tkrBbg!R2C11</stp>
        <tr r="K2" s="5"/>
      </tp>
      <tp t="s">
        <v>PERP/CALL</v>
        <stp/>
        <stp>##V3_BDPV12</stp>
        <stp>XS1721244371 Corp</stp>
        <stp>mty_typ</stp>
        <stp>[sectors 01.xlsx]tkrBbg!R2C11</stp>
        <tr r="K2" s="5"/>
      </tp>
      <tp>
        <v>1000000000</v>
        <stp/>
        <stp>##V3_BDPV12</stp>
        <stp>XS1721244371 Corp</stp>
        <stp>amt_outstanding</stp>
        <stp>[sectors 01.xlsx]tkrBbg!R2C12</stp>
        <tr r="L2" s="5"/>
      </tp>
      <tp>
        <v>500000000</v>
        <stp/>
        <stp>##V3_BDPV12</stp>
        <stp>XS2110077299 Corp</stp>
        <stp>amt_outstanding</stp>
        <stp>[sectors 01.xlsx]tkrBbg!R2C12</stp>
        <tr r="L2" s="5"/>
      </tp>
      <tp>
        <v>750000000</v>
        <stp/>
        <stp>##V3_BDPV12</stp>
        <stp>XS1309436910 Corp</stp>
        <stp>amt_outstanding</stp>
        <stp>[sectors 01.xlsx]tkrBbg!R2C12</stp>
        <tr r="L2" s="5"/>
      </tp>
      <tp>
        <v>700000000</v>
        <stp/>
        <stp>##V3_BDPV12</stp>
        <stp>XS0222524372 Corp</stp>
        <stp>amt_outstanding</stp>
        <stp>[sectors 01.xlsx]tkrBbg!R2C12</stp>
        <tr r="L2" s="5"/>
      </tp>
      <tp>
        <v>500000000</v>
        <stp/>
        <stp>##V3_BDPV12</stp>
        <stp>XS1716927766 Corp</stp>
        <stp>amt_outstanding</stp>
        <stp>[sectors 01.xlsx]tkrBbg!R2C12</stp>
        <tr r="L2" s="5"/>
      </tp>
      <tp>
        <v>2750000000</v>
        <stp/>
        <stp>##V3_BDPV12</stp>
        <stp>XS1642682410 Corp</stp>
        <stp>amt_outstanding</stp>
        <stp>[sectors 01.xlsx]tkrBbg!R2C12</stp>
        <tr r="L2" s="5"/>
      </tp>
      <tp>
        <v>600000000</v>
        <stp/>
        <stp>##V3_BDPV12</stp>
        <stp>XS1222594472 Corp</stp>
        <stp>amt_outstanding</stp>
        <stp>[sectors 01.xlsx]tkrBbg!R2C12</stp>
        <tr r="L2" s="5"/>
      </tp>
      <tp>
        <v>300000000</v>
        <stp/>
        <stp>##V3_BDPV12</stp>
        <stp>XS1934875219 Corp</stp>
        <stp>amt_outstanding</stp>
        <stp>[sectors 01.xlsx]tkrBbg!R2C12</stp>
        <tr r="L2" s="5"/>
      </tp>
      <tp t="s">
        <v>EUR</v>
        <stp/>
        <stp>##V3_BDPV12</stp>
        <stp>AU669900 Corp</stp>
        <stp>crncy</stp>
        <stp>[sectors 01.xlsx]curves!R20C20</stp>
        <tr r="T20" s="20"/>
      </tp>
      <tp>
        <v>800000000</v>
        <stp/>
        <stp>##V3_BDPV12</stp>
        <stp>XS2010037765 Corp</stp>
        <stp>amt_outstanding</stp>
        <stp>[sectors 01.xlsx]tkrBbg!R2C12</stp>
        <tr r="L2" s="5"/>
      </tp>
      <tp>
        <v>500000000</v>
        <stp/>
        <stp>##V3_BDPV12</stp>
        <stp>XS1014987355 Corp</stp>
        <stp>amt_outstanding</stp>
        <stp>[sectors 01.xlsx]tkrBbg!R2C12</stp>
        <tr r="L2" s="5"/>
      </tp>
      <tp>
        <v>500000000</v>
        <stp/>
        <stp>##V3_BDPV12</stp>
        <stp>XS1152343668 Corp</stp>
        <stp>amt_outstanding</stp>
        <stp>[sectors 01.xlsx]tkrBbg!R2C12</stp>
        <tr r="L2" s="5"/>
      </tp>
      <tp>
        <v>0</v>
        <stp/>
        <stp>##V3_BDPV12</stp>
        <stp>XS1014997073 Corp</stp>
        <stp>amt_outstanding</stp>
        <stp>[sectors 01.xlsx]tkrBbg!R2C12</stp>
        <tr r="L2" s="5"/>
      </tp>
      <tp>
        <v>2000000000</v>
        <stp/>
        <stp>##V3_BDPV12</stp>
        <stp>XS1629774230 Corp</stp>
        <stp>amt_outstanding</stp>
        <stp>[sectors 01.xlsx]tkrBbg!R2C12</stp>
        <tr r="L2" s="5"/>
      </tp>
      <tp>
        <v>250000000</v>
        <stp/>
        <stp>##V3_BDPV12</stp>
        <stp>XS1268050397 Corp</stp>
        <stp>amt_outstanding</stp>
        <stp>[sectors 01.xlsx]tkrBbg!R2C12</stp>
        <tr r="L2" s="5"/>
      </tp>
      <tp>
        <v>550000000</v>
        <stp/>
        <stp>##V3_BDPV12</stp>
        <stp>XS1819537132 Corp</stp>
        <stp>amt_outstanding</stp>
        <stp>[sectors 01.xlsx]tkrBbg!R2C12</stp>
        <tr r="L2" s="5"/>
      </tp>
      <tp>
        <v>0</v>
        <stp/>
        <stp>##V3_BDPV12</stp>
        <stp>XS1150673892 Corp</stp>
        <stp>amt_outstanding</stp>
        <stp>[sectors 01.xlsx]tkrBbg!R2C12</stp>
        <tr r="L2" s="5"/>
      </tp>
      <tp t="s">
        <v>EUR</v>
        <stp/>
        <stp>##V3_BDPV12</stp>
        <stp>AZ207706 Corp</stp>
        <stp>crncy</stp>
        <stp>[sectors 01.xlsx]curves!R30C21</stp>
        <tr r="U30" s="20"/>
      </tp>
      <tp t="s">
        <v>EUR</v>
        <stp/>
        <stp>##V3_BDPV12</stp>
        <stp>EK352403 Corp</stp>
        <stp>crncy</stp>
        <stp>[sectors 01.xlsx]curves!R12C20</stp>
        <tr r="T12" s="20"/>
      </tp>
      <tp>
        <v>1500000000</v>
        <stp/>
        <stp>##V3_BDPV12</stp>
        <stp>XS1501166869 Corp</stp>
        <stp>amt_outstanding</stp>
        <stp>[sectors 01.xlsx]tkrBbg!R2C12</stp>
        <tr r="L2" s="5"/>
      </tp>
      <tp>
        <v>1250000000</v>
        <stp/>
        <stp>##V3_BDPV12</stp>
        <stp>XS1309436753 Corp</stp>
        <stp>amt_outstanding</stp>
        <stp>[sectors 01.xlsx]tkrBbg!R2C12</stp>
        <tr r="L2" s="5"/>
      </tp>
      <tp t="s">
        <v>EUR</v>
        <stp/>
        <stp>##V3_BDPV12</stp>
        <stp>EK864970 Corp</stp>
        <stp>crncy</stp>
        <stp>[sectors 01.xlsx]curves!R13C21</stp>
        <tr r="U13" s="20"/>
      </tp>
      <tp>
        <v>350000000</v>
        <stp/>
        <stp>##V3_BDPV12</stp>
        <stp>XS1677911825 Corp</stp>
        <stp>amt_outstanding</stp>
        <stp>[sectors 01.xlsx]tkrBbg!R2C12</stp>
        <tr r="L2" s="5"/>
      </tp>
      <tp t="s">
        <v>EUR</v>
        <stp/>
        <stp>##V3_BDPV12</stp>
        <stp>AS640422 Corp</stp>
        <stp>crncy</stp>
        <stp>[sectors 01.xlsx]curves!R23C20</stp>
        <tr r="T23" s="20"/>
      </tp>
      <tp t="s">
        <v>USD</v>
        <stp/>
        <stp>##V3_BDPV12</stp>
        <stp>EJ606316 Corp</stp>
        <stp>crncy</stp>
        <stp>[sectors 01.xlsx]curves!R29C20</stp>
        <tr r="T29" s="20"/>
      </tp>
      <tp t="s">
        <v>14/12/2022</v>
        <stp/>
        <stp>##V3_BDPV12</stp>
        <stp>AN880322 Corp</stp>
        <stp>nxt_call_dt</stp>
        <stp>[sectors 01.xlsx]sectors (table)!R31C7</stp>
        <tr r="G31" s="24"/>
      </tp>
      <tp t="s">
        <v>24/04/2024</v>
        <stp/>
        <stp>##V3_BDPV12</stp>
        <stp>EK872764 Corp</stp>
        <stp>nxt_call_dt</stp>
        <stp>[sectors 01.xlsx]sectors (table)!R10C8</stp>
        <tr r="H10" s="24"/>
      </tp>
      <tp>
        <v>6.25</v>
        <stp/>
        <stp>##V3_BDPV12</stp>
        <stp>USQ12441AA19 Corp</stp>
        <stp>coupon</stp>
        <stp>[sectors 01.xlsx]tkrBbg!R2C9</stp>
        <tr r="I2" s="5"/>
      </tp>
      <tp t="s">
        <v>BBB-</v>
        <stp/>
        <stp>##V3_BDPV12</stp>
        <stp>XS1713463559 Corp</stp>
        <stp>bb_composite</stp>
        <stp>[sectors 01.xlsx]sectors (table)!R12C16</stp>
        <tr r="P12" s="24"/>
      </tp>
      <tp t="s">
        <v>AFFP 1 7/8 01/16/25</v>
        <stp/>
        <stp>##V3_BDPV12</stp>
        <stp>ZP426727 Corp</stp>
        <stp>security_name</stp>
        <stp>[sectors 01.xlsx]all names!R8C7</stp>
        <tr r="G8" s="16"/>
      </tp>
      <tp t="s">
        <v>AKEFP 1 1/2 PERP</v>
        <stp/>
        <stp>##V3_BDPV12</stp>
        <stp>FR0013478252 Corp</stp>
        <stp>security_name</stp>
        <stp>[sectors 01.xlsx]main!R10C7</stp>
        <tr r="G10" s="1"/>
      </tp>
      <tp t="s">
        <v>BBB-</v>
        <stp/>
        <stp>##V3_BDPV12</stp>
        <stp>XS1115498260 Corp</stp>
        <stp>bb_composite</stp>
        <stp>[sectors 01.xlsx]sectors (table)!R19C16</stp>
        <tr r="P19" s="24"/>
      </tp>
      <tp t="s">
        <v>Energy</v>
        <stp/>
        <stp>##V3_BDPV12</stp>
        <stp>XS2186001314 Corp</stp>
        <stp>industry_sector</stp>
        <stp>[sectors 01.xlsx]tkrBbg!R2C14</stp>
        <tr r="N2" s="5"/>
      </tp>
      <tp t="s">
        <v>Communications</v>
        <stp/>
        <stp>##V3_BDPV12</stp>
        <stp>XS1115498260 Corp</stp>
        <stp>industry_sector</stp>
        <stp>[sectors 01.xlsx]tkrBbg!R2C14</stp>
        <tr r="N2" s="5"/>
      </tp>
      <tp t="s">
        <v>Communications</v>
        <stp/>
        <stp>##V3_BDPV12</stp>
        <stp>XS2109819859 Corp</stp>
        <stp>industry_sector</stp>
        <stp>[sectors 01.xlsx]tkrBbg!R2C14</stp>
        <tr r="N2" s="5"/>
      </tp>
      <tp t="s">
        <v>Financial</v>
        <stp/>
        <stp>##V3_BDPV12</stp>
        <stp>XS1191320297 Corp</stp>
        <stp>industry_sector</stp>
        <stp>[sectors 01.xlsx]tkrBbg!R2C14</stp>
        <tr r="N2" s="5"/>
      </tp>
      <tp t="s">
        <v>Financial</v>
        <stp/>
        <stp>##V3_BDPV12</stp>
        <stp>XS2017788592 Corp</stp>
        <stp>industry_sector</stp>
        <stp>[sectors 01.xlsx]tkrBbg!R2C14</stp>
        <tr r="N2" s="5"/>
      </tp>
      <tp t="s">
        <v>Communications</v>
        <stp/>
        <stp>##V3_BDPV12</stp>
        <stp>XS2119468572 Corp</stp>
        <stp>industry_sector</stp>
        <stp>[sectors 01.xlsx]tkrBbg!R2C14</stp>
        <tr r="N2" s="5"/>
      </tp>
      <tp t="s">
        <v>Communications</v>
        <stp/>
        <stp>##V3_BDPV12</stp>
        <stp>XS1490960942 Corp</stp>
        <stp>industry_sector</stp>
        <stp>[sectors 01.xlsx]tkrBbg!R2C14</stp>
        <tr r="N2" s="5"/>
      </tp>
      <tp t="s">
        <v>Utilities</v>
        <stp/>
        <stp>##V3_BDPV12</stp>
        <stp>XS2000719992 Corp</stp>
        <stp>industry_sector</stp>
        <stp>[sectors 01.xlsx]tkrBbg!R2C14</stp>
        <tr r="N2" s="5"/>
      </tp>
      <tp t="s">
        <v>Utilities</v>
        <stp/>
        <stp>##V3_BDPV12</stp>
        <stp>XS1219498141 Corp</stp>
        <stp>industry_sector</stp>
        <stp>[sectors 01.xlsx]tkrBbg!R2C14</stp>
        <tr r="N2" s="5"/>
      </tp>
      <tp t="s">
        <v>CALLABLE</v>
        <stp/>
        <stp>##V3_BDPV12</stp>
        <stp>XS1888179550 Corp</stp>
        <stp>mty_typ</stp>
        <stp>[sectors 01.xlsx]tkrBbg!R2C11</stp>
        <tr r="K2" s="5"/>
      </tp>
      <tp t="s">
        <v>CALLABLE</v>
        <stp/>
        <stp>##V3_BDPV12</stp>
        <stp>XS0954674825 Corp</stp>
        <stp>mty_typ</stp>
        <stp>[sectors 01.xlsx]tkrBbg!R2C11</stp>
        <tr r="K2" s="5"/>
      </tp>
      <tp t="s">
        <v>CALLABLE</v>
        <stp/>
        <stp>##V3_BDPV12</stp>
        <stp>XS1888179477 Corp</stp>
        <stp>mty_typ</stp>
        <stp>[sectors 01.xlsx]tkrBbg!R2C11</stp>
        <tr r="K2" s="5"/>
      </tp>
      <tp t="s">
        <v>PERP/CALL</v>
        <stp/>
        <stp>##V3_BDPV12</stp>
        <stp>XS1224953882 Corp</stp>
        <stp>mty_typ</stp>
        <stp>[sectors 01.xlsx]tkrBbg!R2C11</stp>
        <tr r="K2" s="5"/>
      </tp>
      <tp t="s">
        <v>PERP/CALL</v>
        <stp/>
        <stp>##V3_BDPV12</stp>
        <stp>XS1117300837 Corp</stp>
        <stp>mty_typ</stp>
        <stp>[sectors 01.xlsx]tkrBbg!R2C11</stp>
        <tr r="K2" s="5"/>
      </tp>
      <tp t="s">
        <v>PERP/CALL</v>
        <stp/>
        <stp>##V3_BDPV12</stp>
        <stp>XS1797138960 Corp</stp>
        <stp>mty_typ</stp>
        <stp>[sectors 01.xlsx]tkrBbg!R2C11</stp>
        <tr r="K2" s="5"/>
      </tp>
      <tp t="s">
        <v>EUR</v>
        <stp/>
        <stp>##V3_BDPV12</stp>
        <stp>ZS235422 Corp</stp>
        <stp>crncy</stp>
        <stp>[sectors 01.xlsx]curves!R38C20</stp>
        <tr r="T38" s="20"/>
      </tp>
      <tp t="s">
        <v>EUR</v>
        <stp/>
        <stp>##V3_BDPV12</stp>
        <stp>ZR363807 Corp</stp>
        <stp>crncy</stp>
        <stp>[sectors 01.xlsx]curves!R31C21</stp>
        <tr r="U31" s="20"/>
      </tp>
      <tp t="s">
        <v>CALLABLE</v>
        <stp/>
        <stp>##V3_BDPV12</stp>
        <stp>XS2082429890 Corp</stp>
        <stp>mty_typ</stp>
        <stp>[sectors 01.xlsx]tkrBbg!R2C11</stp>
        <tr r="K2" s="5"/>
      </tp>
      <tp t="s">
        <v>PERP/CALL</v>
        <stp/>
        <stp>##V3_BDPV12</stp>
        <stp>XS1206541366 Corp</stp>
        <stp>mty_typ</stp>
        <stp>[sectors 01.xlsx]tkrBbg!R2C11</stp>
        <tr r="K2" s="5"/>
      </tp>
      <tp t="s">
        <v>CALLABLE</v>
        <stp/>
        <stp>##V3_BDPV12</stp>
        <stp>XS2011260531 Corp</stp>
        <stp>mty_typ</stp>
        <stp>[sectors 01.xlsx]tkrBbg!R2C11</stp>
        <tr r="K2" s="5"/>
      </tp>
      <tp t="s">
        <v>CALLABLE</v>
        <stp/>
        <stp>##V3_BDPV12</stp>
        <stp>XS1271836600 Corp</stp>
        <stp>mty_typ</stp>
        <stp>[sectors 01.xlsx]tkrBbg!R2C11</stp>
        <tr r="K2" s="5"/>
      </tp>
      <tp t="s">
        <v>CALLABLE</v>
        <stp/>
        <stp>##V3_BDPV12</stp>
        <stp>XS1216020161 Corp</stp>
        <stp>mty_typ</stp>
        <stp>[sectors 01.xlsx]tkrBbg!R2C11</stp>
        <tr r="K2" s="5"/>
      </tp>
      <tp t="s">
        <v>PERP/CALL</v>
        <stp/>
        <stp>##V3_BDPV12</stp>
        <stp>XS1752984440 Corp</stp>
        <stp>mty_typ</stp>
        <stp>[sectors 01.xlsx]tkrBbg!R2C11</stp>
        <tr r="K2" s="5"/>
      </tp>
      <tp t="s">
        <v>CALLABLE</v>
        <stp/>
        <stp>##V3_BDPV12</stp>
        <stp>XS2011260705 Corp</stp>
        <stp>mty_typ</stp>
        <stp>[sectors 01.xlsx]tkrBbg!R2C11</stp>
        <tr r="K2" s="5"/>
      </tp>
      <tp t="s">
        <v>EUR</v>
        <stp/>
        <stp>##V3_BDPV12</stp>
        <stp>QZ716550 Corp</stp>
        <stp>crncy</stp>
        <stp>[sectors 01.xlsx]curves!R22C20</stp>
        <tr r="T22" s="20"/>
      </tp>
      <tp t="s">
        <v>PERP/CALL</v>
        <stp/>
        <stp>##V3_BDPV12</stp>
        <stp>XS1115490523 Corp</stp>
        <stp>mty_typ</stp>
        <stp>[sectors 01.xlsx]tkrBbg!R2C11</stp>
        <tr r="K2" s="5"/>
      </tp>
      <tp t="s">
        <v>PERP/CALL</v>
        <stp/>
        <stp>##V3_BDPV12</stp>
        <stp>XS1799938995 Corp</stp>
        <stp>mty_typ</stp>
        <stp>[sectors 01.xlsx]tkrBbg!R2C11</stp>
        <tr r="K2" s="5"/>
      </tp>
      <tp t="s">
        <v>CALLABLE</v>
        <stp/>
        <stp>##V3_BDPV12</stp>
        <stp>XS1322373017 Corp</stp>
        <stp>mty_typ</stp>
        <stp>[sectors 01.xlsx]tkrBbg!R2C11</stp>
        <tr r="K2" s="5"/>
      </tp>
      <tp>
        <v>400000000</v>
        <stp/>
        <stp>##V3_BDPV12</stp>
        <stp>XS1322373017 Corp</stp>
        <stp>amt_outstanding</stp>
        <stp>[sectors 01.xlsx]tkrBbg!R2C12</stp>
        <tr r="L2" s="5"/>
      </tp>
      <tp t="s">
        <v>KPN</v>
        <stp/>
        <stp>##V3_BDPV12</stp>
        <stp>USN4297BBC74 Corp</stp>
        <stp>ticker</stp>
        <stp>[sectors 01.xlsx]tkrBbg!R2C8</stp>
        <tr r="H2" s="5"/>
      </tp>
      <tp t="s">
        <v>EUR</v>
        <stp/>
        <stp>##V3_BDPV12</stp>
        <stp>EK508481 Corp</stp>
        <stp>crncy</stp>
        <stp>[sectors 01.xlsx]curves!R34C20</stp>
        <tr r="T34" s="20"/>
      </tp>
      <tp>
        <v>500001000</v>
        <stp/>
        <stp>##V3_BDPV12</stp>
        <stp>XS1115490523 Corp</stp>
        <stp>amt_outstanding</stp>
        <stp>[sectors 01.xlsx]tkrBbg!R2C12</stp>
        <tr r="L2" s="5"/>
      </tp>
      <tp>
        <v>1250000000</v>
        <stp/>
        <stp>##V3_BDPV12</stp>
        <stp>XS1799938995 Corp</stp>
        <stp>amt_outstanding</stp>
        <stp>[sectors 01.xlsx]tkrBbg!R2C12</stp>
        <tr r="L2" s="5"/>
      </tp>
      <tp>
        <v>1000000000</v>
        <stp/>
        <stp>##V3_BDPV12</stp>
        <stp>XS2011260705 Corp</stp>
        <stp>amt_outstanding</stp>
        <stp>[sectors 01.xlsx]tkrBbg!R2C12</stp>
        <tr r="L2" s="5"/>
      </tp>
      <tp>
        <v>400000000</v>
        <stp/>
        <stp>##V3_BDPV12</stp>
        <stp>XS1752984440 Corp</stp>
        <stp>amt_outstanding</stp>
        <stp>[sectors 01.xlsx]tkrBbg!R2C12</stp>
        <tr r="L2" s="5"/>
      </tp>
      <tp t="s">
        <v>EUR</v>
        <stp/>
        <stp>##V3_BDPV12</stp>
        <stp>AM938782 Corp</stp>
        <stp>crncy</stp>
        <stp>[sectors 01.xlsx]curves!R45C20</stp>
        <tr r="T45" s="20"/>
      </tp>
      <tp>
        <v>750000000</v>
        <stp/>
        <stp>##V3_BDPV12</stp>
        <stp>XS1216020161 Corp</stp>
        <stp>amt_outstanding</stp>
        <stp>[sectors 01.xlsx]tkrBbg!R2C12</stp>
        <tr r="L2" s="5"/>
      </tp>
      <tp>
        <v>500000000</v>
        <stp/>
        <stp>##V3_BDPV12</stp>
        <stp>XS1271836600 Corp</stp>
        <stp>amt_outstanding</stp>
        <stp>[sectors 01.xlsx]tkrBbg!R2C12</stp>
        <tr r="L2" s="5"/>
      </tp>
      <tp>
        <v>500000000</v>
        <stp/>
        <stp>##V3_BDPV12</stp>
        <stp>XS2011260531 Corp</stp>
        <stp>amt_outstanding</stp>
        <stp>[sectors 01.xlsx]tkrBbg!R2C12</stp>
        <tr r="L2" s="5"/>
      </tp>
      <tp>
        <v>1400000000</v>
        <stp/>
        <stp>##V3_BDPV12</stp>
        <stp>XS1206541366 Corp</stp>
        <stp>amt_outstanding</stp>
        <stp>[sectors 01.xlsx]tkrBbg!R2C12</stp>
        <tr r="L2" s="5"/>
      </tp>
      <tp>
        <v>500000000</v>
        <stp/>
        <stp>##V3_BDPV12</stp>
        <stp>XS2082429890 Corp</stp>
        <stp>amt_outstanding</stp>
        <stp>[sectors 01.xlsx]tkrBbg!R2C12</stp>
        <tr r="L2" s="5"/>
      </tp>
      <tp>
        <v>700000000</v>
        <stp/>
        <stp>##V3_BDPV12</stp>
        <stp>XS1797138960 Corp</stp>
        <stp>amt_outstanding</stp>
        <stp>[sectors 01.xlsx]tkrBbg!R2C12</stp>
        <tr r="L2" s="5"/>
      </tp>
      <tp t="s">
        <v>EUR</v>
        <stp/>
        <stp>##V3_BDPV12</stp>
        <stp>EK825033 Corp</stp>
        <stp>crncy</stp>
        <stp>[sectors 01.xlsx]curves!R16C20</stp>
        <tr r="T16" s="20"/>
      </tp>
      <tp t="s">
        <v>EUR</v>
        <stp/>
        <stp>##V3_BDPV12</stp>
        <stp>BK122273 Corp</stp>
        <stp>crncy</stp>
        <stp>[sectors 01.xlsx]curves!R15C20</stp>
        <tr r="T15" s="20"/>
      </tp>
      <tp>
        <v>1000000000</v>
        <stp/>
        <stp>##V3_BDPV12</stp>
        <stp>XS1117300837 Corp</stp>
        <stp>amt_outstanding</stp>
        <stp>[sectors 01.xlsx]tkrBbg!R2C12</stp>
        <tr r="L2" s="5"/>
      </tp>
      <tp t="s">
        <v>GBP</v>
        <stp/>
        <stp>##V3_BDPV12</stp>
        <stp>EJ814840 Corp</stp>
        <stp>crncy</stp>
        <stp>[sectors 01.xlsx]curves!R10C20</stp>
        <tr r="T10" s="20"/>
      </tp>
      <tp t="s">
        <v>EUR</v>
        <stp/>
        <stp>##V3_BDPV12</stp>
        <stp>EJ814830 Corp</stp>
        <stp>crncy</stp>
        <stp>[sectors 01.xlsx]curves!R10C21</stp>
        <tr r="U10" s="20"/>
      </tp>
      <tp>
        <v>400000000</v>
        <stp/>
        <stp>##V3_BDPV12</stp>
        <stp>XS0954674825 Corp</stp>
        <stp>amt_outstanding</stp>
        <stp>[sectors 01.xlsx]tkrBbg!R2C12</stp>
        <tr r="L2" s="5"/>
      </tp>
      <tp>
        <v>2000000000</v>
        <stp/>
        <stp>##V3_BDPV12</stp>
        <stp>XS1888179477 Corp</stp>
        <stp>amt_outstanding</stp>
        <stp>[sectors 01.xlsx]tkrBbg!R2C12</stp>
        <tr r="L2" s="5"/>
      </tp>
      <tp>
        <v>300000000</v>
        <stp/>
        <stp>##V3_BDPV12</stp>
        <stp>XS1224953882 Corp</stp>
        <stp>amt_outstanding</stp>
        <stp>[sectors 01.xlsx]tkrBbg!R2C12</stp>
        <tr r="L2" s="5"/>
      </tp>
      <tp>
        <v>500000000</v>
        <stp/>
        <stp>##V3_BDPV12</stp>
        <stp>XS1888179550 Corp</stp>
        <stp>amt_outstanding</stp>
        <stp>[sectors 01.xlsx]tkrBbg!R2C12</stp>
        <tr r="L2" s="5"/>
      </tp>
      <tp t="s">
        <v>EUR</v>
        <stp/>
        <stp>##V3_BDPV12</stp>
        <stp>AU692498 Corp</stp>
        <stp>crncy</stp>
        <stp>[sectors 01.xlsx]curves!R50C21</stp>
        <tr r="U50" s="20"/>
      </tp>
      <tp t="s">
        <v>01/07/2024</v>
        <stp/>
        <stp>##V3_BDPV12</stp>
        <stp>EK352403 Corp</stp>
        <stp>nxt_call_dt</stp>
        <stp>[sectors 01.xlsx]sectors (table)!R14C7</stp>
        <tr r="G14" s="24"/>
      </tp>
      <tp>
        <v>316.15134803957994</v>
        <stp/>
        <stp>##V3_BDPV12</stp>
        <stp>XS1713463559 Corp</stp>
        <stp>yas_ispread</stp>
        <stp>[sectors 01.xlsx]sectors (table)!R12C12</stp>
        <tr r="L12" s="24"/>
      </tp>
      <tp>
        <v>252.99202786616468</v>
        <stp/>
        <stp>##V3_BDPV12</stp>
        <stp>XS2011260705 Corp</stp>
        <stp>yas_ispread</stp>
        <stp>[sectors 01.xlsx]sectors (table)!R17C12</stp>
        <tr r="L17" s="24"/>
      </tp>
      <tp>
        <v>211.85573544200372</v>
        <stp/>
        <stp>##V3_BDPV12</stp>
        <stp>XS2035564975 Corp</stp>
        <stp>yas_ispread</stp>
        <stp>[sectors 01.xlsx]sectors (table)!R25C11</stp>
        <tr r="K25" s="24"/>
      </tp>
      <tp>
        <v>346.63358846038045</v>
        <stp/>
        <stp>##V3_BDPV12</stp>
        <stp>XS2077670342 Corp</stp>
        <stp>yas_ispread</stp>
        <stp>[sectors 01.xlsx]sectors (table)!R14C12</stp>
        <tr r="L14" s="24"/>
      </tp>
      <tp t="s">
        <v>EUR</v>
        <stp/>
        <stp>##V3_BDPV12</stp>
        <stp>XS1713463716 Corp</stp>
        <stp>crncy</stp>
        <stp>[sectors 01.xlsx]sectors (table)!R12C17</stp>
        <tr r="Q12" s="24"/>
      </tp>
      <tp t="s">
        <v>EUR</v>
        <stp/>
        <stp>##V3_BDPV12</stp>
        <stp>XS1713463559 Corp</stp>
        <stp>crncy</stp>
        <stp>[sectors 01.xlsx]sectors (table)!R12C18</stp>
        <tr r="R12" s="24"/>
      </tp>
      <tp>
        <v>301.34228515625</v>
        <stp/>
        <stp>##V3_BDPV12</stp>
        <stp>FR0013425170 Corp</stp>
        <stp>blp_i_sprd_mid</stp>
        <stp>[sectors 01.xlsx]curves eur!R35C12</stp>
        <tr r="L35" s="21"/>
      </tp>
      <tp t="s">
        <v>BBB-</v>
        <stp/>
        <stp>##V3_BDPV12</stp>
        <stp>XS2035564629 Corp</stp>
        <stp>bb_composite</stp>
        <stp>[sectors 01.xlsx]sectors (table)!R25C16</stp>
        <tr r="P25" s="24"/>
      </tp>
      <tp t="s">
        <v>#N/A Invalid Security</v>
        <stp/>
        <stp>##V3_BDPV12</stp>
        <stp>#N/A Invalid Security Corp</stp>
        <stp>ticker</stp>
        <stp>[sectors 01.xlsx]tkrBbg!R2C8</stp>
        <tr r="H2" s="5"/>
      </tp>
      <tp t="s">
        <v>#N/A Invalid Security</v>
        <stp/>
        <stp>##V3_BDPV12</stp>
        <stp>#N/A Invalid Security Corp</stp>
        <stp>mty_typ</stp>
        <stp>[sectors 01.xlsx]tkrBbg!R2C11</stp>
        <tr r="K2" s="5"/>
      </tp>
      <tp t="s">
        <v>Industrial</v>
        <stp/>
        <stp>##V3_BDPV12</stp>
        <stp>XS2010039548 Corp</stp>
        <stp>industry_sector</stp>
        <stp>[sectors 01.xlsx]tkrBbg!R2C14</stp>
        <tr r="N2" s="5"/>
      </tp>
      <tp t="s">
        <v>Utilities</v>
        <stp/>
        <stp>##V3_BDPV12</stp>
        <stp>XS1205618470 Corp</stp>
        <stp>industry_sector</stp>
        <stp>[sectors 01.xlsx]tkrBbg!R2C14</stp>
        <tr r="N2" s="5"/>
      </tp>
      <tp t="s">
        <v>Communications</v>
        <stp/>
        <stp>##V3_BDPV12</stp>
        <stp>XS1888180996 Corp</stp>
        <stp>industry_sector</stp>
        <stp>[sectors 01.xlsx]tkrBbg!R2C14</stp>
        <tr r="N2" s="5"/>
      </tp>
      <tp t="s">
        <v>Industrial</v>
        <stp/>
        <stp>##V3_BDPV12</stp>
        <stp>XS2010039035 Corp</stp>
        <stp>industry_sector</stp>
        <stp>[sectors 01.xlsx]tkrBbg!R2C14</stp>
        <tr r="N2" s="5"/>
      </tp>
      <tp t="s">
        <v>Energy</v>
        <stp/>
        <stp>##V3_BDPV12</stp>
        <stp>XS1207058733 Corp</stp>
        <stp>industry_sector</stp>
        <stp>[sectors 01.xlsx]tkrBbg!R2C14</stp>
        <tr r="N2" s="5"/>
      </tp>
      <tp t="s">
        <v>Utilities</v>
        <stp/>
        <stp>##V3_BDPV12</stp>
        <stp>XS1216019585 Corp</stp>
        <stp>industry_sector</stp>
        <stp>[sectors 01.xlsx]tkrBbg!R2C14</stp>
        <tr r="N2" s="5"/>
      </tp>
      <tp t="s">
        <v>#N/A Invalid Security</v>
        <stp/>
        <stp>##V3_BDPV12</stp>
        <stp>#N/A Invalid Security Corp</stp>
        <stp>amt_outstanding</stp>
        <stp>[sectors 01.xlsx]tkrBbg!R2C12</stp>
        <tr r="L2" s="5"/>
      </tp>
      <tp t="s">
        <v>Energy</v>
        <stp/>
        <stp>##V3_BDPV12</stp>
        <stp>XS1195201931 Corp</stp>
        <stp>industry_sector</stp>
        <stp>[sectors 01.xlsx]tkrBbg!R2C14</stp>
        <tr r="N2" s="5"/>
      </tp>
      <tp t="s">
        <v>Communications</v>
        <stp/>
        <stp>##V3_BDPV12</stp>
        <stp>XS1888180640 Corp</stp>
        <stp>industry_sector</stp>
        <stp>[sectors 01.xlsx]tkrBbg!R2C14</stp>
        <tr r="N2" s="5"/>
      </tp>
      <tp t="s">
        <v>Utilities</v>
        <stp/>
        <stp>##V3_BDPV12</stp>
        <stp>XS1219499032 Corp</stp>
        <stp>industry_sector</stp>
        <stp>[sectors 01.xlsx]tkrBbg!R2C14</stp>
        <tr r="N2" s="5"/>
      </tp>
      <tp t="s">
        <v>CALLABLE</v>
        <stp/>
        <stp>##V3_BDPV12</stp>
        <stp>XS1405770907 Corp</stp>
        <stp>mty_typ</stp>
        <stp>[sectors 01.xlsx]tkrBbg!R2C11</stp>
        <tr r="K2" s="5"/>
      </tp>
      <tp t="s">
        <v>PERP/CALL</v>
        <stp/>
        <stp>##V3_BDPV12</stp>
        <stp>XS1206540806 Corp</stp>
        <stp>mty_typ</stp>
        <stp>[sectors 01.xlsx]tkrBbg!R2C11</stp>
        <tr r="K2" s="5"/>
      </tp>
      <tp t="s">
        <v>EUR</v>
        <stp/>
        <stp>##V3_BDPV12</stp>
        <stp>ZR655675 Corp</stp>
        <stp>crncy</stp>
        <stp>[sectors 01.xlsx]curves!R44C21</stp>
        <tr r="U44" s="20"/>
      </tp>
      <tp t="s">
        <v>PERP/CALL</v>
        <stp/>
        <stp>##V3_BDPV12</stp>
        <stp>XS1799939027 Corp</stp>
        <stp>mty_typ</stp>
        <stp>[sectors 01.xlsx]tkrBbg!R2C11</stp>
        <tr r="K2" s="5"/>
      </tp>
      <tp t="s">
        <v>EUR</v>
        <stp/>
        <stp>##V3_BDPV12</stp>
        <stp>ZR363806 Corp</stp>
        <stp>crncy</stp>
        <stp>[sectors 01.xlsx]curves!R31C20</stp>
        <tr r="T31" s="20"/>
      </tp>
      <tp t="s">
        <v>EUR</v>
        <stp/>
        <stp>##V3_BDPV12</stp>
        <stp>ZR570567 Corp</stp>
        <stp>crncy</stp>
        <stp>[sectors 01.xlsx]curves!R34C21</stp>
        <tr r="U34" s="20"/>
      </tp>
      <tp t="s">
        <v>EUR</v>
        <stp/>
        <stp>##V3_BDPV12</stp>
        <stp>ZR441424 Corp</stp>
        <stp>crncy</stp>
        <stp>[sectors 01.xlsx]curves!R40C21</stp>
        <tr r="U40" s="20"/>
      </tp>
      <tp t="s">
        <v>CALLABLE</v>
        <stp/>
        <stp>##V3_BDPV12</stp>
        <stp>XS0954675129 Corp</stp>
        <stp>mty_typ</stp>
        <stp>[sectors 01.xlsx]tkrBbg!R2C11</stp>
        <tr r="K2" s="5"/>
      </tp>
      <tp t="s">
        <v>PERP/CALL</v>
        <stp/>
        <stp>##V3_BDPV12</stp>
        <stp>XS1811181566 Corp</stp>
        <stp>mty_typ</stp>
        <stp>[sectors 01.xlsx]tkrBbg!R2C11</stp>
        <tr r="K2" s="5"/>
      </tp>
      <tp t="s">
        <v>EUR</v>
        <stp/>
        <stp>##V3_BDPV12</stp>
        <stp>QJ937853 Corp</stp>
        <stp>crncy</stp>
        <stp>[sectors 01.xlsx]curves!R42C20</stp>
        <tr r="T42" s="20"/>
      </tp>
      <tp t="s">
        <v>CALLABLE</v>
        <stp/>
        <stp>##V3_BDPV12</stp>
        <stp>XS1720192696 Corp</stp>
        <stp>mty_typ</stp>
        <stp>[sectors 01.xlsx]tkrBbg!R2C11</stp>
        <tr r="K2" s="5"/>
      </tp>
      <tp t="s">
        <v>CALLABLE</v>
        <stp/>
        <stp>##V3_BDPV12</stp>
        <stp>XS1150695192 Corp</stp>
        <stp>mty_typ</stp>
        <stp>[sectors 01.xlsx]tkrBbg!R2C11</stp>
        <tr r="K2" s="5"/>
      </tp>
      <tp t="s">
        <v>PERP/CALL</v>
        <stp/>
        <stp>##V3_BDPV12</stp>
        <stp>XS1413581205 Corp</stp>
        <stp>mty_typ</stp>
        <stp>[sectors 01.xlsx]tkrBbg!R2C11</stp>
        <tr r="K2" s="5"/>
      </tp>
      <tp t="s">
        <v>PERP/CALL</v>
        <stp/>
        <stp>##V3_BDPV12</stp>
        <stp>XS1974787480 Corp</stp>
        <stp>mty_typ</stp>
        <stp>[sectors 01.xlsx]tkrBbg!R2C11</stp>
        <tr r="K2" s="5"/>
      </tp>
      <tp t="s">
        <v>PERP/CALL</v>
        <stp/>
        <stp>##V3_BDPV12</stp>
        <stp>XS1731823255 Corp</stp>
        <stp>mty_typ</stp>
        <stp>[sectors 01.xlsx]tkrBbg!R2C11</stp>
        <tr r="K2" s="5"/>
      </tp>
      <tp t="s">
        <v>PERP/CALL</v>
        <stp/>
        <stp>##V3_BDPV12</stp>
        <stp>XS1634523754 Corp</stp>
        <stp>mty_typ</stp>
        <stp>[sectors 01.xlsx]tkrBbg!R2C11</stp>
        <tr r="K2" s="5"/>
      </tp>
      <tp>
        <v>641500000</v>
        <stp/>
        <stp>##V3_BDPV12</stp>
        <stp>XS1634523754 Corp</stp>
        <stp>amt_outstanding</stp>
        <stp>[sectors 01.xlsx]tkrBbg!R2C12</stp>
        <tr r="L2" s="5"/>
      </tp>
      <tp>
        <v>1000000000</v>
        <stp/>
        <stp>##V3_BDPV12</stp>
        <stp>XS1731823255 Corp</stp>
        <stp>amt_outstanding</stp>
        <stp>[sectors 01.xlsx]tkrBbg!R2C12</stp>
        <tr r="L2" s="5"/>
      </tp>
      <tp>
        <v>1500000000</v>
        <stp/>
        <stp>##V3_BDPV12</stp>
        <stp>XS1974787480 Corp</stp>
        <stp>amt_outstanding</stp>
        <stp>[sectors 01.xlsx]tkrBbg!R2C12</stp>
        <tr r="L2" s="5"/>
      </tp>
      <tp>
        <v>1750000000</v>
        <stp/>
        <stp>##V3_BDPV12</stp>
        <stp>XS1413581205 Corp</stp>
        <stp>amt_outstanding</stp>
        <stp>[sectors 01.xlsx]tkrBbg!R2C12</stp>
        <tr r="L2" s="5"/>
      </tp>
      <tp>
        <v>600000000</v>
        <stp/>
        <stp>##V3_BDPV12</stp>
        <stp>XS1150695192 Corp</stp>
        <stp>amt_outstanding</stp>
        <stp>[sectors 01.xlsx]tkrBbg!R2C12</stp>
        <tr r="L2" s="5"/>
      </tp>
      <tp t="s">
        <v>USD</v>
        <stp/>
        <stp>##V3_BDPV12</stp>
        <stp>AM679347 Corp</stp>
        <stp>crncy</stp>
        <stp>[sectors 01.xlsx]curves!R47C20</stp>
        <tr r="T47" s="20"/>
      </tp>
      <tp>
        <v>500000000</v>
        <stp/>
        <stp>##V3_BDPV12</stp>
        <stp>XS1720192696 Corp</stp>
        <stp>amt_outstanding</stp>
        <stp>[sectors 01.xlsx]tkrBbg!R2C12</stp>
        <tr r="L2" s="5"/>
      </tp>
      <tp>
        <v>350000000</v>
        <stp/>
        <stp>##V3_BDPV12</stp>
        <stp>XS1811181566 Corp</stp>
        <stp>amt_outstanding</stp>
        <stp>[sectors 01.xlsx]tkrBbg!R2C12</stp>
        <tr r="L2" s="5"/>
      </tp>
      <tp>
        <v>297423999.99999988</v>
        <stp/>
        <stp>##V3_BDPV12</stp>
        <stp>XS0954675129 Corp</stp>
        <stp>amt_outstanding</stp>
        <stp>[sectors 01.xlsx]tkrBbg!R2C12</stp>
        <tr r="L2" s="5"/>
      </tp>
      <tp>
        <v>1500000000</v>
        <stp/>
        <stp>##V3_BDPV12</stp>
        <stp>XS1799939027 Corp</stp>
        <stp>amt_outstanding</stp>
        <stp>[sectors 01.xlsx]tkrBbg!R2C12</stp>
        <tr r="L2" s="5"/>
      </tp>
      <tp t="s">
        <v>EUR</v>
        <stp/>
        <stp>##V3_BDPV12</stp>
        <stp>AS146424 Corp</stp>
        <stp>crncy</stp>
        <stp>[sectors 01.xlsx]curves!R48C20</stp>
        <tr r="T48" s="20"/>
      </tp>
      <tp>
        <v>1100000000</v>
        <stp/>
        <stp>##V3_BDPV12</stp>
        <stp>XS1206540806 Corp</stp>
        <stp>amt_outstanding</stp>
        <stp>[sectors 01.xlsx]tkrBbg!R2C12</stp>
        <tr r="L2" s="5"/>
      </tp>
      <tp>
        <v>725000000</v>
        <stp/>
        <stp>##V3_BDPV12</stp>
        <stp>XS1405770907 Corp</stp>
        <stp>amt_outstanding</stp>
        <stp>[sectors 01.xlsx]tkrBbg!R2C12</stp>
        <tr r="L2" s="5"/>
      </tp>
      <tp>
        <v>331.99705492702361</v>
        <stp/>
        <stp>##V3_BDPV12</stp>
        <stp>XS1219498141 Corp</stp>
        <stp>yas_ispread</stp>
        <stp>[sectors 01.xlsx]sectors (table)!R34C11</stp>
        <tr r="K34" s="24"/>
      </tp>
      <tp t="s">
        <v>04/04/2023</v>
        <stp/>
        <stp>##V3_BDPV12</stp>
        <stp>AM938782 Corp</stp>
        <stp>nxt_call_dt</stp>
        <stp>[sectors 01.xlsx]sectors (table)!R20C7</stp>
        <tr r="G20" s="24"/>
      </tp>
      <tp t="s">
        <v>26/06/2023</v>
        <stp/>
        <stp>##V3_BDPV12</stp>
        <stp>EJ723329 Corp</stp>
        <stp>nxt_call_dt</stp>
        <stp>[sectors 01.xlsx]sectors (table)!R23C7</stp>
        <tr r="G23" s="24"/>
      </tp>
      <tp>
        <v>307.04277249747872</v>
        <stp/>
        <stp>##V3_BDPV12</stp>
        <stp>XS1294343337 Corp</stp>
        <stp>yas_ispread</stp>
        <stp>[sectors 01.xlsx]sectors (table)!R29C12</stp>
        <tr r="L29" s="24"/>
      </tp>
      <tp t="s">
        <v>23/04/2023</v>
        <stp/>
        <stp>##V3_BDPV12</stp>
        <stp>EK848378 Corp</stp>
        <stp>nxt_call_dt</stp>
        <stp>[sectors 01.xlsx]sectors (table)!R32C7</stp>
        <tr r="G32" s="24"/>
      </tp>
      <tp>
        <v>293.70366400825537</v>
        <stp/>
        <stp>##V3_BDPV12</stp>
        <stp>FR0013478252 Corp</stp>
        <stp>yas_ispread</stp>
        <stp>[sectors 01.xlsx]sectors (table)!R37C12</stp>
        <tr r="L37" s="24"/>
      </tp>
      <tp t="s">
        <v>EUR</v>
        <stp/>
        <stp>##V3_BDPV12</stp>
        <stp>XS1713462403 Corp</stp>
        <stp>crncy</stp>
        <stp>[sectors 01.xlsx]sectors (table)!R29C17</stp>
        <tr r="Q29" s="24"/>
      </tp>
      <tp t="s">
        <v>BBB-</v>
        <stp/>
        <stp>##V3_BDPV12</stp>
        <stp>XS1028599287 Corp</stp>
        <stp>bb_composite</stp>
        <stp>[sectors 01.xlsx]sectors (table)!R19C15</stp>
        <tr r="O19" s="24"/>
      </tp>
      <tp t="s">
        <v>EVKGR 2 1/8 07/07/77</v>
        <stp/>
        <stp>##V3_BDPV12</stp>
        <stp>DE000A2GSFF1 Corp</stp>
        <stp>security name</stp>
        <stp>[sectors 01.xlsx]tkrBbg!R2C7</stp>
        <tr r="G2" s="5"/>
      </tp>
      <tp t="s">
        <v>30/01/2025</v>
        <stp/>
        <stp>##V3_BDPV12</stp>
        <stp>FR0013457157 Corp</stp>
        <stp>nxt_call_dt</stp>
        <stp>[sectors 01.xlsx]sectors (table)!R7C8</stp>
        <tr r="H7" s="24"/>
      </tp>
      <tp t="s">
        <v>Communications</v>
        <stp/>
        <stp>##V3_BDPV12</stp>
        <stp>XS1933828433 Corp</stp>
        <stp>industry_sector</stp>
        <stp>[sectors 01.xlsx]tkrBbg!R2C14</stp>
        <tr r="N2" s="5"/>
      </tp>
      <tp t="s">
        <v>Energy</v>
        <stp/>
        <stp>##V3_BDPV12</stp>
        <stp>XS1582433428 Corp</stp>
        <stp>industry_sector</stp>
        <stp>[sectors 01.xlsx]tkrBbg!R2C14</stp>
        <tr r="N2" s="5"/>
      </tp>
      <tp t="s">
        <v>Energy</v>
        <stp/>
        <stp>##V3_BDPV12</stp>
        <stp>XS1294342792 Corp</stp>
        <stp>industry_sector</stp>
        <stp>[sectors 01.xlsx]tkrBbg!R2C14</stp>
        <tr r="N2" s="5"/>
      </tp>
      <tp t="s">
        <v>Energy</v>
        <stp/>
        <stp>##V3_BDPV12</stp>
        <stp>XS1195202822 Corp</stp>
        <stp>industry_sector</stp>
        <stp>[sectors 01.xlsx]tkrBbg!R2C14</stp>
        <tr r="N2" s="5"/>
      </tp>
      <tp t="s">
        <v>Utilities</v>
        <stp/>
        <stp>##V3_BDPV12</stp>
        <stp>XS1498442521 Corp</stp>
        <stp>industry_sector</stp>
        <stp>[sectors 01.xlsx]tkrBbg!R2C14</stp>
        <tr r="N2" s="5"/>
      </tp>
      <tp t="s">
        <v>Financial</v>
        <stp/>
        <stp>##V3_BDPV12</stp>
        <stp>XS1788973573 Corp</stp>
        <stp>industry_sector</stp>
        <stp>[sectors 01.xlsx]tkrBbg!R2C14</stp>
        <tr r="N2" s="5"/>
      </tp>
      <tp t="s">
        <v>Communications</v>
        <stp/>
        <stp>##V3_BDPV12</stp>
        <stp>XS1028599287 Corp</stp>
        <stp>industry_sector</stp>
        <stp>[sectors 01.xlsx]tkrBbg!R2C14</stp>
        <tr r="N2" s="5"/>
      </tp>
      <tp t="s">
        <v>PERP/CALL</v>
        <stp/>
        <stp>##V3_BDPV12</stp>
        <stp>XS1115502988 Corp</stp>
        <stp>mty_typ</stp>
        <stp>[sectors 01.xlsx]tkrBbg!R2C11</stp>
        <tr r="K2" s="5"/>
      </tp>
      <tp t="s">
        <v>PERP/CALL</v>
        <stp/>
        <stp>##V3_BDPV12</stp>
        <stp>XS1974894138 Corp</stp>
        <stp>mty_typ</stp>
        <stp>[sectors 01.xlsx]tkrBbg!R2C11</stp>
        <tr r="K2" s="5"/>
      </tp>
      <tp t="s">
        <v>CALLABLE</v>
        <stp/>
        <stp>##V3_BDPV12</stp>
        <stp>XS1405763019 Corp</stp>
        <stp>mty_typ</stp>
        <stp>[sectors 01.xlsx]tkrBbg!R2C11</stp>
        <tr r="K2" s="5"/>
      </tp>
      <tp t="s">
        <v>PERP/CALL</v>
        <stp/>
        <stp>##V3_BDPV12</stp>
        <stp>XS1713462403 Corp</stp>
        <stp>mty_typ</stp>
        <stp>[sectors 01.xlsx]tkrBbg!R2C11</stp>
        <tr r="K2" s="5"/>
      </tp>
      <tp t="s">
        <v>PERP/CALL</v>
        <stp/>
        <stp>##V3_BDPV12</stp>
        <stp>XS2055106210 Corp</stp>
        <stp>mty_typ</stp>
        <stp>[sectors 01.xlsx]tkrBbg!R2C11</stp>
        <tr r="K2" s="5"/>
      </tp>
      <tp t="s">
        <v>USD</v>
        <stp/>
        <stp>##V3_BDPV12</stp>
        <stp>UV323151 Corp</stp>
        <stp>crncy</stp>
        <stp>[sectors 01.xlsx]curves!R37C21</stp>
        <tr r="U37" s="20"/>
      </tp>
      <tp t="s">
        <v>PERP/CALL</v>
        <stp/>
        <stp>##V3_BDPV12</stp>
        <stp>XS2010032618 Corp</stp>
        <stp>mty_typ</stp>
        <stp>[sectors 01.xlsx]tkrBbg!R2C11</stp>
        <tr r="K2" s="5"/>
      </tp>
      <tp t="s">
        <v>02/10/2022</v>
        <stp/>
        <stp>##V3_BDPV12</stp>
        <stp>DE000A14J611 Corp</stp>
        <stp>nxt_call_dt</stp>
        <stp>[sectors 01.xlsx]tkrBbg!R2C10</stp>
        <tr r="J2" s="5"/>
      </tp>
      <tp t="s">
        <v>CALLABLE</v>
        <stp/>
        <stp>##V3_BDPV12</stp>
        <stp>XS1222591023 Corp</stp>
        <stp>mty_typ</stp>
        <stp>[sectors 01.xlsx]tkrBbg!R2C11</stp>
        <tr r="K2" s="5"/>
      </tp>
      <tp>
        <v>650000000</v>
        <stp/>
        <stp>##V3_BDPV12</stp>
        <stp>XS1222591023 Corp</stp>
        <stp>amt_outstanding</stp>
        <stp>[sectors 01.xlsx]tkrBbg!R2C12</stp>
        <tr r="L2" s="5"/>
      </tp>
      <tp>
        <v>500000000</v>
        <stp/>
        <stp>##V3_BDPV12</stp>
        <stp>XS2010032618 Corp</stp>
        <stp>amt_outstanding</stp>
        <stp>[sectors 01.xlsx]tkrBbg!R2C12</stp>
        <tr r="L2" s="5"/>
      </tp>
      <tp>
        <v>500000000</v>
        <stp/>
        <stp>##V3_BDPV12</stp>
        <stp>XS1713462403 Corp</stp>
        <stp>amt_outstanding</stp>
        <stp>[sectors 01.xlsx]tkrBbg!R2C12</stp>
        <tr r="L2" s="5"/>
      </tp>
      <tp>
        <v>600000000</v>
        <stp/>
        <stp>##V3_BDPV12</stp>
        <stp>XS2055106210 Corp</stp>
        <stp>amt_outstanding</stp>
        <stp>[sectors 01.xlsx]tkrBbg!R2C12</stp>
        <tr r="L2" s="5"/>
      </tp>
      <tp>
        <v>500000000</v>
        <stp/>
        <stp>##V3_BDPV12</stp>
        <stp>XS1405763019 Corp</stp>
        <stp>amt_outstanding</stp>
        <stp>[sectors 01.xlsx]tkrBbg!R2C12</stp>
        <tr r="L2" s="5"/>
      </tp>
      <tp>
        <v>300000000</v>
        <stp/>
        <stp>##V3_BDPV12</stp>
        <stp>XS1974894138 Corp</stp>
        <stp>amt_outstanding</stp>
        <stp>[sectors 01.xlsx]tkrBbg!R2C12</stp>
        <tr r="L2" s="5"/>
      </tp>
      <tp t="s">
        <v>EUR</v>
        <stp/>
        <stp>##V3_BDPV12</stp>
        <stp>EK753416 Corp</stp>
        <stp>crncy</stp>
        <stp>[sectors 01.xlsx]curves!R26C20</stp>
        <tr r="T26" s="20"/>
      </tp>
      <tp t="s">
        <v>EUR</v>
        <stp/>
        <stp>##V3_BDPV12</stp>
        <stp>EK872764 Corp</stp>
        <stp>crncy</stp>
        <stp>[sectors 01.xlsx]curves!R32C21</stp>
        <tr r="U32" s="20"/>
      </tp>
      <tp>
        <v>600000000</v>
        <stp/>
        <stp>##V3_BDPV12</stp>
        <stp>XS1115502988 Corp</stp>
        <stp>amt_outstanding</stp>
        <stp>[sectors 01.xlsx]tkrBbg!R2C12</stp>
        <tr r="L2" s="5"/>
      </tp>
      <tp t="s">
        <v>USD</v>
        <stp/>
        <stp>##V3_BDPV12</stp>
        <stp>AO262515 Corp</stp>
        <stp>crncy</stp>
        <stp>[sectors 01.xlsx]curves!R41C21</stp>
        <tr r="U41" s="20"/>
      </tp>
      <tp t="s">
        <v>18/11/2022</v>
        <stp/>
        <stp>##V3_BDPV12</stp>
        <stp>EK588292 Corp</stp>
        <stp>nxt_call_dt</stp>
        <stp>[sectors 01.xlsx]sectors (table)!R10C7</stp>
        <tr r="G10" s="24"/>
      </tp>
      <tp>
        <v>379.44093367432845</v>
        <stp/>
        <stp>##V3_BDPV12</stp>
        <stp>FR0013367612 Corp</stp>
        <stp>yas_ispread</stp>
        <stp>[sectors 01.xlsx]sectors (table)!R13C11</stp>
        <tr r="K13" s="24"/>
      </tp>
      <tp>
        <v>789.74798583984375</v>
        <stp/>
        <stp>##V3_BDPV12</stp>
        <stp>FR0013457157 Corp</stp>
        <stp>blp_i_sprd_mid</stp>
        <stp>[sectors 01.xlsx]curves eur!R10C13</stp>
        <tr r="M10" s="21"/>
      </tp>
      <tp>
        <v>406.19564819335938</v>
        <stp/>
        <stp>##V3_BDPV12</stp>
        <stp>FR0011697028 Corp</stp>
        <stp>blp_i_sprd_mid</stp>
        <stp>[sectors 01.xlsx]curves eur!R15C13</stp>
        <tr r="M15" s="21"/>
      </tp>
      <tp>
        <v>376.85775756835938</v>
        <stp/>
        <stp>##V3_BDPV12</stp>
        <stp>FR0013367612 Corp</stp>
        <stp>blp_i_sprd_mid</stp>
        <stp>[sectors 01.xlsx]curves eur!R15C12</stp>
        <tr r="L15" s="21"/>
      </tp>
      <tp t="s">
        <v>AKEFP 1 1/2 PERP</v>
        <stp/>
        <stp>##V3_BDPV12</stp>
        <stp>ZP482524 Corp</stp>
        <stp>security_name</stp>
        <stp>[sectors 01.xlsx]all names!R9C7</stp>
        <tr r="G9" s="16"/>
      </tp>
      <tp t="s">
        <v>ELIASO 2 3/4 PERP</v>
        <stp/>
        <stp>##V3_BDPV12</stp>
        <stp>BE0002597756 Corp</stp>
        <stp>security name</stp>
        <stp>[sectors 01.xlsx]tkrBbg!R2C7</stp>
        <tr r="G2" s="5"/>
      </tp>
      <tp t="s">
        <v>Utilities</v>
        <stp/>
        <stp>##V3_BDPV12</stp>
        <stp>XS1196713298 Corp</stp>
        <stp>industry_sector</stp>
        <stp>[sectors 01.xlsx]tkrBbg!R2C14</stp>
        <tr r="N2" s="5"/>
      </tp>
      <tp t="s">
        <v>Energy</v>
        <stp/>
        <stp>##V3_BDPV12</stp>
        <stp>XS1294343337 Corp</stp>
        <stp>industry_sector</stp>
        <stp>[sectors 01.xlsx]tkrBbg!R2C14</stp>
        <tr r="N2" s="5"/>
      </tp>
      <tp t="s">
        <v>Financial</v>
        <stp/>
        <stp>##V3_BDPV12</stp>
        <stp>XS1797663967 Corp</stp>
        <stp>industry_sector</stp>
        <stp>[sectors 01.xlsx]tkrBbg!R2C14</stp>
        <tr r="N2" s="5"/>
      </tp>
      <tp t="s">
        <v>Consumer, Cyclical</v>
        <stp/>
        <stp>##V3_BDPV12</stp>
        <stp>XS1629658755 Corp</stp>
        <stp>industry_sector</stp>
        <stp>[sectors 01.xlsx]tkrBbg!R2C14</stp>
        <tr r="N2" s="5"/>
      </tp>
      <tp t="s">
        <v>Basic Materials</v>
        <stp/>
        <stp>##V3_BDPV12</stp>
        <stp>XS0992293901 Corp</stp>
        <stp>industry_sector</stp>
        <stp>[sectors 01.xlsx]tkrBbg!R2C14</stp>
        <tr r="N2" s="5"/>
      </tp>
      <tp t="s">
        <v>PERP/CALL</v>
        <stp/>
        <stp>##V3_BDPV12</stp>
        <stp>XS1508392625 Corp</stp>
        <stp>mty_typ</stp>
        <stp>[sectors 01.xlsx]tkrBbg!R2C11</stp>
        <tr r="K2" s="5"/>
      </tp>
      <tp t="s">
        <v>EDF</v>
        <stp/>
        <stp>##V3_BDPV12</stp>
        <stp>USF2893TAM83 Corp</stp>
        <stp>ticker</stp>
        <stp>[sectors 01.xlsx]tkrBbg!R2C8</stp>
        <tr r="H2" s="5"/>
      </tp>
      <tp t="s">
        <v>CALLABLE</v>
        <stp/>
        <stp>##V3_BDPV12</stp>
        <stp>XS1713463716 Corp</stp>
        <stp>mty_typ</stp>
        <stp>[sectors 01.xlsx]tkrBbg!R2C11</stp>
        <tr r="K2" s="5"/>
      </tp>
      <tp t="s">
        <v>PERP/CALL</v>
        <stp/>
        <stp>##V3_BDPV12</stp>
        <stp>XS1642686676 Corp</stp>
        <stp>mty_typ</stp>
        <stp>[sectors 01.xlsx]tkrBbg!R2C11</stp>
        <tr r="K2" s="5"/>
      </tp>
      <tp t="s">
        <v>PERP/CALL</v>
        <stp/>
        <stp>##V3_BDPV12</stp>
        <stp>XS1224710399 Corp</stp>
        <stp>mty_typ</stp>
        <stp>[sectors 01.xlsx]tkrBbg!R2C11</stp>
        <tr r="K2" s="5"/>
      </tp>
      <tp t="s">
        <v>CALLABLE</v>
        <stp/>
        <stp>##V3_BDPV12</stp>
        <stp>XS1713463559 Corp</stp>
        <stp>mty_typ</stp>
        <stp>[sectors 01.xlsx]tkrBbg!R2C11</stp>
        <tr r="K2" s="5"/>
      </tp>
      <tp t="s">
        <v>USD</v>
        <stp/>
        <stp>##V3_BDPV12</stp>
        <stp>QJ201812 Corp</stp>
        <stp>crncy</stp>
        <stp>[sectors 01.xlsx]curves!R14C21</stp>
        <tr r="U14" s="20"/>
      </tp>
      <tp t="s">
        <v>PERP/CALL</v>
        <stp/>
        <stp>##V3_BDPV12</stp>
        <stp>XS2114413565 Corp</stp>
        <stp>mty_typ</stp>
        <stp>[sectors 01.xlsx]tkrBbg!R2C11</stp>
        <tr r="K2" s="5"/>
      </tp>
      <tp t="s">
        <v>CALLABLE</v>
        <stp/>
        <stp>##V3_BDPV12</stp>
        <stp>XS0903532090 Corp</stp>
        <stp>mty_typ</stp>
        <stp>[sectors 01.xlsx]tkrBbg!R2C11</stp>
        <tr r="K2" s="5"/>
      </tp>
      <tp t="s">
        <v>PERP/CALL</v>
        <stp/>
        <stp>##V3_BDPV12</stp>
        <stp>XS1757377400 Corp</stp>
        <stp>mty_typ</stp>
        <stp>[sectors 01.xlsx]tkrBbg!R2C11</stp>
        <tr r="K2" s="5"/>
      </tp>
      <tp>
        <v>500000000</v>
        <stp/>
        <stp>##V3_BDPV12</stp>
        <stp>XS1757377400 Corp</stp>
        <stp>amt_outstanding</stp>
        <stp>[sectors 01.xlsx]tkrBbg!R2C12</stp>
        <tr r="L2" s="5"/>
      </tp>
      <tp>
        <v>1000000000</v>
        <stp/>
        <stp>##V3_BDPV12</stp>
        <stp>XS0903532090 Corp</stp>
        <stp>amt_outstanding</stp>
        <stp>[sectors 01.xlsx]tkrBbg!R2C12</stp>
        <tr r="L2" s="5"/>
      </tp>
      <tp>
        <v>2000000000</v>
        <stp/>
        <stp>##V3_BDPV12</stp>
        <stp>XS2114413565 Corp</stp>
        <stp>amt_outstanding</stp>
        <stp>[sectors 01.xlsx]tkrBbg!R2C12</stp>
        <tr r="L2" s="5"/>
      </tp>
      <tp>
        <v>750000000</v>
        <stp/>
        <stp>##V3_BDPV12</stp>
        <stp>XS1713463559 Corp</stp>
        <stp>amt_outstanding</stp>
        <stp>[sectors 01.xlsx]tkrBbg!R2C12</stp>
        <tr r="L2" s="5"/>
      </tp>
      <tp>
        <v>500000000</v>
        <stp/>
        <stp>##V3_BDPV12</stp>
        <stp>XS1224710399 Corp</stp>
        <stp>amt_outstanding</stp>
        <stp>[sectors 01.xlsx]tkrBbg!R2C12</stp>
        <tr r="L2" s="5"/>
      </tp>
      <tp>
        <v>750019000</v>
        <stp/>
        <stp>##V3_BDPV12</stp>
        <stp>XS1713463716 Corp</stp>
        <stp>amt_outstanding</stp>
        <stp>[sectors 01.xlsx]tkrBbg!R2C12</stp>
        <tr r="L2" s="5"/>
      </tp>
      <tp>
        <v>1750000000</v>
        <stp/>
        <stp>##V3_BDPV12</stp>
        <stp>XS1642686676 Corp</stp>
        <stp>amt_outstanding</stp>
        <stp>[sectors 01.xlsx]tkrBbg!R2C12</stp>
        <tr r="L2" s="5"/>
      </tp>
      <tp t="s">
        <v>USD</v>
        <stp/>
        <stp>##V3_BDPV12</stp>
        <stp>AN964724 Corp</stp>
        <stp>crncy</stp>
        <stp>[sectors 01.xlsx]curves!R11C20</stp>
        <tr r="T11" s="20"/>
      </tp>
      <tp>
        <v>600000000</v>
        <stp/>
        <stp>##V3_BDPV12</stp>
        <stp>XS1508392625 Corp</stp>
        <stp>amt_outstanding</stp>
        <stp>[sectors 01.xlsx]tkrBbg!R2C12</stp>
        <tr r="L2" s="5"/>
      </tp>
      <tp t="s">
        <v>EUR</v>
        <stp/>
        <stp>##V3_BDPV12</stp>
        <stp>BK123260 Corp</stp>
        <stp>crncy</stp>
        <stp>[sectors 01.xlsx]curves!R15C21</stp>
        <tr r="U15" s="20"/>
      </tp>
      <tp>
        <v>256.4129955093079</v>
        <stp/>
        <stp>##V3_BDPV12</stp>
        <stp>XS1115498260 Corp</stp>
        <stp>yas_ispread</stp>
        <stp>[sectors 01.xlsx]sectors (table)!R19C12</stp>
        <tr r="L19" s="24"/>
      </tp>
      <tp t="s">
        <v>22/03/2029</v>
        <stp/>
        <stp>##V3_BDPV12</stp>
        <stp>BK123260 Corp</stp>
        <stp>nxt_call_dt</stp>
        <stp>[sectors 01.xlsx]sectors (table)!R21C8</stp>
        <tr r="H21" s="24"/>
      </tp>
      <tp t="s">
        <v>22/03/2026</v>
        <stp/>
        <stp>##V3_BDPV12</stp>
        <stp>BK122273 Corp</stp>
        <stp>nxt_call_dt</stp>
        <stp>[sectors 01.xlsx]sectors (table)!R21C7</stp>
        <tr r="G21" s="24"/>
      </tp>
      <tp>
        <v>301.29541475105333</v>
        <stp/>
        <stp>##V3_BDPV12</stp>
        <stp>FR0013425170 Corp</stp>
        <stp>yas_ispread</stp>
        <stp>[sectors 01.xlsx]sectors (table)!R37C11</stp>
        <tr r="K37" s="24"/>
      </tp>
      <tp>
        <v>205.46691312319365</v>
        <stp/>
        <stp>##V3_BDPV12</stp>
        <stp>XS2011260531 Corp</stp>
        <stp>yas_ispread</stp>
        <stp>[sectors 01.xlsx]sectors (table)!R17C11</stp>
        <tr r="K17" s="24"/>
      </tp>
      <tp t="s">
        <v>EUR</v>
        <stp/>
        <stp>##V3_BDPV12</stp>
        <stp>XS2011260531 Corp</stp>
        <stp>crncy</stp>
        <stp>[sectors 01.xlsx]sectors (table)!R17C17</stp>
        <tr r="Q17" s="24"/>
      </tp>
      <tp t="s">
        <v>EUR</v>
        <stp/>
        <stp>##V3_BDPV12</stp>
        <stp>XS2011260705 Corp</stp>
        <stp>crncy</stp>
        <stp>[sectors 01.xlsx]sectors (table)!R17C18</stp>
        <tr r="R17" s="24"/>
      </tp>
      <tp>
        <v>187.53854234126297</v>
        <stp/>
        <stp>##V3_BDPV12</stp>
        <stp>XS1152343668 Corp</stp>
        <stp>z_sprd_mid</stp>
        <stp>[sectors 01.xlsx]main!R7C11</stp>
        <tr r="K7" s="1"/>
      </tp>
      <tp>
        <v>361.74042517266696</v>
        <stp/>
        <stp>##V3_BDPV12</stp>
        <stp>XS1323897725 Corp</stp>
        <stp>z_sprd_mid</stp>
        <stp>[sectors 01.xlsx]main!R6C11</stp>
        <tr r="K6" s="1"/>
      </tp>
      <tp>
        <v>361.74042517266696</v>
        <stp/>
        <stp>##V3_BDPV12</stp>
        <stp>XS1323897725 Corp</stp>
        <stp>z_sprd_mid</stp>
        <stp>[sectors 01.xlsx]main!R5C11</stp>
        <tr r="K5" s="1"/>
      </tp>
      <tp t="s">
        <v>30/01/2024</v>
        <stp/>
        <stp>##V3_BDPV12</stp>
        <stp>FR0013399177 Corp</stp>
        <stp>nxt_call_dt</stp>
        <stp>[sectors 01.xlsx]sectors (table)!R7C7</stp>
        <tr r="G7" s="24"/>
      </tp>
      <tp t="s">
        <v>Technology</v>
        <stp/>
        <stp>##V3_BDPV12</stp>
        <stp>XS2056730323 Corp</stp>
        <stp>industry_sector</stp>
        <stp>[sectors 01.xlsx]tkrBbg!R2C14</stp>
        <tr r="N2" s="5"/>
      </tp>
      <tp t="s">
        <v>Basic Materials</v>
        <stp/>
        <stp>##V3_BDPV12</stp>
        <stp>XS1323897725 Corp</stp>
        <stp>industry_sector</stp>
        <stp>[sectors 01.xlsx]tkrBbg!R2C14</stp>
        <tr r="N2" s="5"/>
      </tp>
      <tp t="s">
        <v>Utilities</v>
        <stp/>
        <stp>##V3_BDPV12</stp>
        <stp>XS1044811591 Corp</stp>
        <stp>industry_sector</stp>
        <stp>[sectors 01.xlsx]tkrBbg!R2C14</stp>
        <tr r="N2" s="5"/>
        <tr r="N2" s="5"/>
      </tp>
      <tp t="s">
        <v>Technology</v>
        <stp/>
        <stp>##V3_BDPV12</stp>
        <stp>XS2056730679 Corp</stp>
        <stp>industry_sector</stp>
        <stp>[sectors 01.xlsx]tkrBbg!R2C14</stp>
        <tr r="N2" s="5"/>
      </tp>
      <tp t="s">
        <v>Communications</v>
        <stp/>
        <stp>##V3_BDPV12</stp>
        <stp>XS1405765659 Corp</stp>
        <stp>industry_sector</stp>
        <stp>[sectors 01.xlsx]tkrBbg!R2C14</stp>
        <tr r="N2" s="5"/>
      </tp>
      <tp t="s">
        <v>Utilities</v>
        <stp/>
        <stp>##V3_BDPV12</stp>
        <stp>XS2010044977 Corp</stp>
        <stp>industry_sector</stp>
        <stp>[sectors 01.xlsx]tkrBbg!R2C14</stp>
        <tr r="N2" s="5"/>
      </tp>
      <tp t="s">
        <v>Communications</v>
        <stp/>
        <stp>##V3_BDPV12</stp>
        <stp>XS1028597315 Corp</stp>
        <stp>industry_sector</stp>
        <stp>[sectors 01.xlsx]tkrBbg!R2C14</stp>
        <tr r="N2" s="5"/>
      </tp>
      <tp t="s">
        <v>Consumer, Cyclical</v>
        <stp/>
        <stp>##V3_BDPV12</stp>
        <stp>XS0968913342 Corp</stp>
        <stp>industry_sector</stp>
        <stp>[sectors 01.xlsx]tkrBbg!R2C14</stp>
        <tr r="N2" s="5"/>
      </tp>
      <tp t="s">
        <v>EUR</v>
        <stp/>
        <stp>##V3_BDPV12</stp>
        <stp>ZR457518 Corp</stp>
        <stp>crncy</stp>
        <stp>[sectors 01.xlsx]curves!R25C20</stp>
        <tr r="T25" s="20"/>
      </tp>
      <tp t="s">
        <v>EUR</v>
        <stp/>
        <stp>##V3_BDPV12</stp>
        <stp>ZP454068 Corp</stp>
        <stp>crncy</stp>
        <stp>[sectors 01.xlsx]curves!R21C21</stp>
        <tr r="U21" s="20"/>
      </tp>
      <tp t="s">
        <v>PERP/CALL</v>
        <stp/>
        <stp>##V3_BDPV12</stp>
        <stp>XS1491364953 Corp</stp>
        <stp>mty_typ</stp>
        <stp>[sectors 01.xlsx]tkrBbg!R2C11</stp>
        <tr r="K2" s="5"/>
      </tp>
      <tp t="s">
        <v>PERP/CALL</v>
        <stp/>
        <stp>##V3_BDPV12</stp>
        <stp>XS1591694481 Corp</stp>
        <stp>mty_typ</stp>
        <stp>[sectors 01.xlsx]tkrBbg!R2C11</stp>
        <tr r="K2" s="5"/>
      </tp>
      <tp t="s">
        <v>BB+</v>
        <stp/>
        <stp>##V3_BDPV12</stp>
        <stp>XS0992293901 Corp</stp>
        <stp>bb_composite</stp>
        <stp>[sectors 01.xlsx]sectors (table)!R4C15</stp>
        <tr r="O4" s="24"/>
      </tp>
      <tp t="s">
        <v>EUR</v>
        <stp/>
        <stp>##V3_BDPV12</stp>
        <stp>UV853118 Corp</stp>
        <stp>crncy</stp>
        <stp>[sectors 01.xlsx]curves!R33C20</stp>
        <tr r="T33" s="20"/>
      </tp>
      <tp t="s">
        <v>BB+</v>
        <stp/>
        <stp>##V3_BDPV12</stp>
        <stp>XS1207058733 Corp</stp>
        <stp>bb_composite</stp>
        <stp>[sectors 01.xlsx]sectors (table)!R9C15</stp>
        <tr r="O9" s="24"/>
      </tp>
      <tp t="s">
        <v>EUR</v>
        <stp/>
        <stp>##V3_BDPV12</stp>
        <stp>QJ993374 Corp</stp>
        <stp>crncy</stp>
        <stp>[sectors 01.xlsx]curves!R33C21</stp>
        <tr r="U33" s="20"/>
      </tp>
      <tp t="s">
        <v>CALLABLE</v>
        <stp/>
        <stp>##V3_BDPV12</stp>
        <stp>XS1152338072 Corp</stp>
        <stp>mty_typ</stp>
        <stp>[sectors 01.xlsx]tkrBbg!R2C11</stp>
        <tr r="K2" s="5"/>
      </tp>
      <tp t="s">
        <v>PERP/CALL</v>
        <stp/>
        <stp>##V3_BDPV12</stp>
        <stp>XS1196714429 Corp</stp>
        <stp>mty_typ</stp>
        <stp>[sectors 01.xlsx]tkrBbg!R2C11</stp>
        <tr r="K2" s="5"/>
      </tp>
      <tp>
        <v>750000000</v>
        <stp/>
        <stp>##V3_BDPV12</stp>
        <stp>XS1196714429 Corp</stp>
        <stp>amt_outstanding</stp>
        <stp>[sectors 01.xlsx]tkrBbg!R2C12</stp>
        <tr r="L2" s="5"/>
      </tp>
      <tp>
        <v>1000000000</v>
        <stp/>
        <stp>##V3_BDPV12</stp>
        <stp>XS1152338072 Corp</stp>
        <stp>amt_outstanding</stp>
        <stp>[sectors 01.xlsx]tkrBbg!R2C12</stp>
        <tr r="L2" s="5"/>
      </tp>
      <tp t="s">
        <v>30/01/2024</v>
        <stp/>
        <stp>##V3_BDPV12</stp>
        <stp>PTEDPKOM0034 Corp</stp>
        <stp>nxt_call_dt</stp>
        <stp>[sectors 01.xlsx]tkrBbg!R2C10</stp>
        <tr r="J2" s="5"/>
      </tp>
      <tp t="s">
        <v>20/04/2025</v>
        <stp/>
        <stp>##V3_BDPV12</stp>
        <stp>PTEDPLOM0017 Corp</stp>
        <stp>nxt_call_dt</stp>
        <stp>[sectors 01.xlsx]tkrBbg!R2C10</stp>
        <tr r="J2" s="5"/>
      </tp>
      <tp>
        <v>1100000000</v>
        <stp/>
        <stp>##V3_BDPV12</stp>
        <stp>XS1591694481 Corp</stp>
        <stp>amt_outstanding</stp>
        <stp>[sectors 01.xlsx]tkrBbg!R2C12</stp>
        <tr r="L2" s="5"/>
      </tp>
      <tp>
        <v>200000000</v>
        <stp/>
        <stp>##V3_BDPV12</stp>
        <stp>XS1491364953 Corp</stp>
        <stp>amt_outstanding</stp>
        <stp>[sectors 01.xlsx]tkrBbg!R2C12</stp>
        <tr r="L2" s="5"/>
      </tp>
      <tp>
        <v>226.17916306862216</v>
        <stp/>
        <stp>##V3_BDPV12</stp>
        <stp>XS1028599287 Corp</stp>
        <stp>yas_ispread</stp>
        <stp>[sectors 01.xlsx]sectors (table)!R19C11</stp>
        <tr r="K19" s="24"/>
      </tp>
      <tp>
        <v>771.04901123046875</v>
        <stp/>
        <stp>##V3_BDPV12</stp>
        <stp>FR0013399177 Corp</stp>
        <stp>blp_i_sprd_mid</stp>
        <stp>[sectors 01.xlsx]curves eur!R10C12</stp>
        <tr r="L10" s="21"/>
      </tp>
      <tp t="s">
        <v>BBB-</v>
        <stp/>
        <stp>##V3_BDPV12</stp>
        <stp>XS2035564975 Corp</stp>
        <stp>bb_composite</stp>
        <stp>[sectors 01.xlsx]sectors (table)!R25C15</stp>
        <tr r="O25" s="24"/>
      </tp>
      <tp t="s">
        <v>BBB</v>
        <stp/>
        <stp>##V3_BDPV12</stp>
        <stp>XS2011260705 Corp</stp>
        <stp>bb_composite</stp>
        <stp>[sectors 01.xlsx]sectors (table)!R17C16</stp>
        <tr r="P17" s="24"/>
      </tp>
      <tp t="s">
        <v>Communications</v>
        <stp/>
        <stp>##V3_BDPV12</stp>
        <stp>XS2056371334 Corp</stp>
        <stp>industry_sector</stp>
        <stp>[sectors 01.xlsx]tkrBbg!R2C14</stp>
        <tr r="N2" s="5"/>
      </tp>
      <tp t="s">
        <v>Utilities</v>
        <stp/>
        <stp>##V3_BDPV12</stp>
        <stp>XS2010045511 Corp</stp>
        <stp>industry_sector</stp>
        <stp>[sectors 01.xlsx]tkrBbg!R2C14</stp>
        <tr r="N2" s="5"/>
      </tp>
      <tp t="s">
        <v>Utilities</v>
        <stp/>
        <stp>##V3_BDPV12</stp>
        <stp>XS1572343744 Corp</stp>
        <stp>industry_sector</stp>
        <stp>[sectors 01.xlsx]tkrBbg!R2C14</stp>
        <tr r="N2" s="5"/>
      </tp>
      <tp t="s">
        <v>Utilities</v>
        <stp/>
        <stp>##V3_BDPV12</stp>
        <stp>XS0943370543 Corp</stp>
        <stp>industry_sector</stp>
        <stp>[sectors 01.xlsx]tkrBbg!R2C14</stp>
        <tr r="N2" s="5"/>
      </tp>
      <tp t="s">
        <v>Energy</v>
        <stp/>
        <stp>##V3_BDPV12</stp>
        <stp>XS1207054666 Corp</stp>
        <stp>industry_sector</stp>
        <stp>[sectors 01.xlsx]tkrBbg!R2C14</stp>
        <tr r="N2" s="5"/>
      </tp>
      <tp t="s">
        <v>Financial</v>
        <stp/>
        <stp>##V3_BDPV12</stp>
        <stp>XS2027946610 Corp</stp>
        <stp>industry_sector</stp>
        <stp>[sectors 01.xlsx]tkrBbg!R2C14</stp>
        <tr r="N2" s="5"/>
      </tp>
      <tp t="s">
        <v>Communications</v>
        <stp/>
        <stp>##V3_BDPV12</stp>
        <stp>XS1050461034 Corp</stp>
        <stp>industry_sector</stp>
        <stp>[sectors 01.xlsx]tkrBbg!R2C14</stp>
        <tr r="N2" s="5"/>
      </tp>
      <tp t="s">
        <v>Consumer, Non-cyclical</v>
        <stp/>
        <stp>##V3_BDPV12</stp>
        <stp>XS2051471105 Corp</stp>
        <stp>industry_sector</stp>
        <stp>[sectors 01.xlsx]tkrBbg!R2C14</stp>
        <tr r="N2" s="5"/>
      </tp>
      <tp t="s">
        <v>Consumer, Non-cyclical</v>
        <stp/>
        <stp>##V3_BDPV12</stp>
        <stp>XS1716945586 Corp</stp>
        <stp>industry_sector</stp>
        <stp>[sectors 01.xlsx]tkrBbg!R2C14</stp>
        <tr r="N2" s="5"/>
      </tp>
      <tp t="s">
        <v>Utilities</v>
        <stp/>
        <stp>##V3_BDPV12</stp>
        <stp>XS1141810991 Corp</stp>
        <stp>industry_sector</stp>
        <stp>[sectors 01.xlsx]tkrBbg!R2C14</stp>
        <tr r="N2" s="5"/>
      </tp>
      <tp t="s">
        <v>Energy</v>
        <stp/>
        <stp>##V3_BDPV12</stp>
        <stp>XS2033327854 Corp</stp>
        <stp>industry_sector</stp>
        <stp>[sectors 01.xlsx]tkrBbg!R2C14</stp>
        <tr r="N2" s="5"/>
      </tp>
      <tp t="s">
        <v>Communications</v>
        <stp/>
        <stp>##V3_BDPV12</stp>
        <stp>XS0969342384 Corp</stp>
        <stp>industry_sector</stp>
        <stp>[sectors 01.xlsx]tkrBbg!R2C14</stp>
        <tr r="N2" s="5"/>
      </tp>
      <tp t="s">
        <v>PERP/CALL</v>
        <stp/>
        <stp>##V3_BDPV12</stp>
        <stp>XS1048428442 Corp</stp>
        <stp>mty_typ</stp>
        <stp>[sectors 01.xlsx]tkrBbg!R2C11</stp>
        <tr r="K2" s="5"/>
      </tp>
      <tp t="s">
        <v>PERP/CALL</v>
        <stp/>
        <stp>##V3_BDPV12</stp>
        <stp>XS1890845875 Corp</stp>
        <stp>mty_typ</stp>
        <stp>[sectors 01.xlsx]tkrBbg!R2C11</stp>
        <tr r="K2" s="5"/>
      </tp>
      <tp t="s">
        <v>PERP/CALL</v>
        <stp/>
        <stp>##V3_BDPV12</stp>
        <stp>XS1048428012 Corp</stp>
        <stp>mty_typ</stp>
        <stp>[sectors 01.xlsx]tkrBbg!R2C11</stp>
        <tr r="K2" s="5"/>
      </tp>
      <tp t="s">
        <v>PERP/CALL</v>
        <stp/>
        <stp>##V3_BDPV12</stp>
        <stp>XS1982704824 Corp</stp>
        <stp>mty_typ</stp>
        <stp>[sectors 01.xlsx]tkrBbg!R2C11</stp>
        <tr r="K2" s="5"/>
      </tp>
      <tp t="s">
        <v>USD</v>
        <stp/>
        <stp>##V3_BDPV12</stp>
        <stp>QJ787834 Corp</stp>
        <stp>crncy</stp>
        <stp>[sectors 01.xlsx]curves!R49C20</stp>
        <tr r="T49" s="20"/>
      </tp>
      <tp t="s">
        <v>CALLABLE</v>
        <stp/>
        <stp>##V3_BDPV12</stp>
        <stp>XS1254119750 Corp</stp>
        <stp>mty_typ</stp>
        <stp>[sectors 01.xlsx]tkrBbg!R2C11</stp>
        <tr r="K2" s="5"/>
      </tp>
      <tp>
        <v>317360000</v>
        <stp/>
        <stp>##V3_BDPV12</stp>
        <stp>XS1254119750 Corp</stp>
        <stp>amt_outstanding</stp>
        <stp>[sectors 01.xlsx]tkrBbg!R2C12</stp>
        <tr r="L2" s="5"/>
      </tp>
      <tp t="s">
        <v>EUR</v>
        <stp/>
        <stp>##V3_BDPV12</stp>
        <stp>EK848378 Corp</stp>
        <stp>crncy</stp>
        <stp>[sectors 01.xlsx]curves!R13C20</stp>
        <tr r="T13" s="20"/>
      </tp>
      <tp t="s">
        <v>EUR</v>
        <stp/>
        <stp>##V3_BDPV12</stp>
        <stp>EK858869 Corp</stp>
        <stp>crncy</stp>
        <stp>[sectors 01.xlsx]curves!R37C20</stp>
        <tr r="T37" s="20"/>
      </tp>
      <tp>
        <v>550000000</v>
        <stp/>
        <stp>##V3_BDPV12</stp>
        <stp>XS1982704824 Corp</stp>
        <stp>amt_outstanding</stp>
        <stp>[sectors 01.xlsx]tkrBbg!R2C12</stp>
        <tr r="L2" s="5"/>
      </tp>
      <tp>
        <v>1250000000</v>
        <stp/>
        <stp>##V3_BDPV12</stp>
        <stp>XS1048428012 Corp</stp>
        <stp>amt_outstanding</stp>
        <stp>[sectors 01.xlsx]tkrBbg!R2C12</stp>
        <tr r="L2" s="5"/>
      </tp>
      <tp>
        <v>800000000</v>
        <stp/>
        <stp>##V3_BDPV12</stp>
        <stp>XS1890845875 Corp</stp>
        <stp>amt_outstanding</stp>
        <stp>[sectors 01.xlsx]tkrBbg!R2C12</stp>
        <tr r="L2" s="5"/>
      </tp>
      <tp t="s">
        <v>EUR</v>
        <stp/>
        <stp>##V3_BDPV12</stp>
        <stp>EK785024 Corp</stp>
        <stp>crncy</stp>
        <stp>[sectors 01.xlsx]curves!R49C21</stp>
        <tr r="U49" s="20"/>
      </tp>
      <tp>
        <v>1750000000</v>
        <stp/>
        <stp>##V3_BDPV12</stp>
        <stp>XS1048428442 Corp</stp>
        <stp>amt_outstanding</stp>
        <stp>[sectors 01.xlsx]tkrBbg!R2C12</stp>
        <tr r="L2" s="5"/>
      </tp>
      <tp t="s">
        <v>30/03/2022</v>
        <stp/>
        <stp>##V3_BDPV12</stp>
        <stp>EK821917 Corp</stp>
        <stp>nxt_call_dt</stp>
        <stp>[sectors 01.xlsx]sectors (table)!R24C7</stp>
        <tr r="G24" s="24"/>
      </tp>
      <tp>
        <v>299.50140380859375</v>
        <stp/>
        <stp>##V3_BDPV12</stp>
        <stp>FR0013478252 Corp</stp>
        <stp>blp_i_sprd_mid</stp>
        <stp>[sectors 01.xlsx]curves eur!R35C13</stp>
        <tr r="M35" s="21"/>
      </tp>
      <tp t="s">
        <v>BBB-</v>
        <stp/>
        <stp>##V3_BDPV12</stp>
        <stp>XS1721244371 Corp</stp>
        <stp>bb_composite</stp>
        <stp>[sectors 01.xlsx]sectors (table)!R33C15</stp>
        <tr r="O33" s="24"/>
      </tp>
      <tp t="s">
        <v>BBB</v>
        <stp/>
        <stp>##V3_BDPV12</stp>
        <stp>XS1713462403 Corp</stp>
        <stp>bb_composite</stp>
        <stp>[sectors 01.xlsx]sectors (table)!R29C15</stp>
        <tr r="O29" s="24"/>
      </tp>
      <tp t="s">
        <v>BBB-</v>
        <stp/>
        <stp>##V3_BDPV12</stp>
        <stp>FR0013425170 Corp</stp>
        <stp>bb_composite</stp>
        <stp>[sectors 01.xlsx]sectors (table)!R37C15</stp>
        <tr r="O37" s="24"/>
      </tp>
      <tp>
        <v>254.11936611886182</v>
        <stp/>
        <stp>##V3_BDPV12</stp>
        <stp>XS2011260705 Corp</stp>
        <stp>z_sprd_mid</stp>
        <stp>[sectors 01.xlsx]main!R9C11</stp>
        <tr r="K9" s="1"/>
      </tp>
      <tp>
        <v>254.11936611886182</v>
        <stp/>
        <stp>##V3_BDPV12</stp>
        <stp>XS2011260705 Corp</stp>
        <stp>z_sprd_mid</stp>
        <stp>[sectors 01.xlsx]main!R8C11</stp>
        <tr r="K8" s="1"/>
      </tp>
      <tp t="s">
        <v>Consumer, Non-cyclical</v>
        <stp/>
        <stp>##V3_BDPV12</stp>
        <stp>XS2077670342 Corp</stp>
        <stp>industry_sector</stp>
        <stp>[sectors 01.xlsx]tkrBbg!R2C14</stp>
        <tr r="N2" s="5"/>
      </tp>
      <tp t="s">
        <v>Consumer, Non-cyclical</v>
        <stp/>
        <stp>##V3_BDPV12</stp>
        <stp>XS2077670003 Corp</stp>
        <stp>industry_sector</stp>
        <stp>[sectors 01.xlsx]tkrBbg!R2C14</stp>
        <tr r="N2" s="5"/>
      </tp>
      <tp t="s">
        <v>Industrial</v>
        <stp/>
        <stp>##V3_BDPV12</stp>
        <stp>XS1713466495 Corp</stp>
        <stp>industry_sector</stp>
        <stp>[sectors 01.xlsx]tkrBbg!R2C14</stp>
        <tr r="N2" s="5"/>
      </tp>
      <tp t="s">
        <v>Communications</v>
        <stp/>
        <stp>##V3_BDPV12</stp>
        <stp>XS2069101868 Corp</stp>
        <stp>industry_sector</stp>
        <stp>[sectors 01.xlsx]tkrBbg!R2C14</stp>
        <tr r="N2" s="5"/>
      </tp>
      <tp t="s">
        <v>Energy</v>
        <stp/>
        <stp>##V3_BDPV12</stp>
        <stp>XS1501167164 Corp</stp>
        <stp>industry_sector</stp>
        <stp>[sectors 01.xlsx]tkrBbg!R2C14</stp>
        <tr r="N2" s="5"/>
      </tp>
      <tp t="s">
        <v>Utilities</v>
        <stp/>
        <stp>##V3_BDPV12</stp>
        <stp>XS2035564629 Corp</stp>
        <stp>industry_sector</stp>
        <stp>[sectors 01.xlsx]tkrBbg!R2C14</stp>
        <tr r="N2" s="5"/>
      </tp>
      <tp t="s">
        <v>Communications</v>
        <stp/>
        <stp>##V3_BDPV12</stp>
        <stp>XS1405777746 Corp</stp>
        <stp>industry_sector</stp>
        <stp>[sectors 01.xlsx]tkrBbg!R2C14</stp>
        <tr r="N2" s="5"/>
      </tp>
      <tp t="s">
        <v>Utilities</v>
        <stp/>
        <stp>##V3_BDPV12</stp>
        <stp>XS1139494493 Corp</stp>
        <stp>industry_sector</stp>
        <stp>[sectors 01.xlsx]tkrBbg!R2C14</stp>
        <tr r="N2" s="5"/>
      </tp>
      <tp t="s">
        <v>Utilities</v>
        <stp/>
        <stp>##V3_BDPV12</stp>
        <stp>XS2035564975 Corp</stp>
        <stp>industry_sector</stp>
        <stp>[sectors 01.xlsx]tkrBbg!R2C14</stp>
        <tr r="N2" s="5"/>
      </tp>
      <tp t="s">
        <v>Utilities</v>
        <stp/>
        <stp>##V3_BDPV12</stp>
        <stp>XS2010036874 Corp</stp>
        <stp>industry_sector</stp>
        <stp>[sectors 01.xlsx]tkrBbg!R2C14</stp>
        <tr r="N2" s="5"/>
      </tp>
      <tp t="s">
        <v>Communications</v>
        <stp/>
        <stp>##V3_BDPV12</stp>
        <stp>XS0969341147 Corp</stp>
        <stp>industry_sector</stp>
        <stp>[sectors 01.xlsx]tkrBbg!R2C14</stp>
        <tr r="N2" s="5"/>
      </tp>
      <tp t="s">
        <v>Basic Materials</v>
        <stp/>
        <stp>##V3_BDPV12</stp>
        <stp>XS1309437215 Corp</stp>
        <stp>industry_sector</stp>
        <stp>[sectors 01.xlsx]tkrBbg!R2C14</stp>
        <tr r="N2" s="5"/>
      </tp>
      <tp t="s">
        <v>PERP/CALL</v>
        <stp/>
        <stp>##V3_BDPV12</stp>
        <stp>XS2185997884 Corp</stp>
        <stp>mty_typ</stp>
        <stp>[sectors 01.xlsx]tkrBbg!R2C11</stp>
        <tr r="K2" s="5"/>
      </tp>
      <tp t="s">
        <v>EUR</v>
        <stp/>
        <stp>##V3_BDPV12</stp>
        <stp>UV391246 Corp</stp>
        <stp>crncy</stp>
        <stp>[sectors 01.xlsx]curves!R19C20</stp>
        <tr r="T19" s="20"/>
      </tp>
      <tp t="s">
        <v>PERP/CALL</v>
        <stp/>
        <stp>##V3_BDPV12</stp>
        <stp>XS1795406575 Corp</stp>
        <stp>mty_typ</stp>
        <stp>[sectors 01.xlsx]tkrBbg!R2C11</stp>
        <tr r="K2" s="5"/>
      </tp>
      <tp t="s">
        <v>PERP/CALL</v>
        <stp/>
        <stp>##V3_BDPV12</stp>
        <stp>XS1795406658 Corp</stp>
        <stp>mty_typ</stp>
        <stp>[sectors 01.xlsx]tkrBbg!R2C11</stp>
        <tr r="K2" s="5"/>
      </tp>
      <tp>
        <v>1000000000</v>
        <stp/>
        <stp>##V3_BDPV12</stp>
        <stp>XS1795406658 Corp</stp>
        <stp>amt_outstanding</stp>
        <stp>[sectors 01.xlsx]tkrBbg!R2C12</stp>
        <tr r="L2" s="5"/>
      </tp>
      <tp>
        <v>1250000000</v>
        <stp/>
        <stp>##V3_BDPV12</stp>
        <stp>XS1795406575 Corp</stp>
        <stp>amt_outstanding</stp>
        <stp>[sectors 01.xlsx]tkrBbg!R2C12</stp>
        <tr r="L2" s="5"/>
      </tp>
      <tp t="s">
        <v>EUR</v>
        <stp/>
        <stp>##V3_BDPV12</stp>
        <stp>LW068019 Corp</stp>
        <stp>crncy</stp>
        <stp>[sectors 01.xlsx]curves!R46C20</stp>
        <tr r="T46" s="20"/>
      </tp>
      <tp t="s">
        <v>EUR</v>
        <stp/>
        <stp>##V3_BDPV12</stp>
        <stp>AZ576858 Corp</stp>
        <stp>crncy</stp>
        <stp>[sectors 01.xlsx]curves!R11C21</stp>
        <tr r="U11" s="20"/>
      </tp>
      <tp>
        <v>750000000</v>
        <stp/>
        <stp>##V3_BDPV12</stp>
        <stp>XS2185997884 Corp</stp>
        <stp>amt_outstanding</stp>
        <stp>[sectors 01.xlsx]tkrBbg!R2C12</stp>
        <tr r="L2" s="5"/>
      </tp>
      <tp>
        <v>219.29625994111075</v>
        <stp/>
        <stp>##V3_BDPV12</stp>
        <stp>XS1890845875 Corp</stp>
        <stp>yas_ispread</stp>
        <stp>[sectors 01.xlsx]sectors (table)!R33C12</stp>
        <tr r="L33" s="24"/>
      </tp>
      <tp t="s">
        <v>EUR</v>
        <stp/>
        <stp>##V3_BDPV12</stp>
        <stp>XS1890845875 Corp</stp>
        <stp>crncy</stp>
        <stp>[sectors 01.xlsx]sectors (table)!R33C18</stp>
        <tr r="R33" s="24"/>
      </tp>
      <tp t="s">
        <v>AKEFP 2 3/4 PERP</v>
        <stp/>
        <stp>##V3_BDPV12</stp>
        <stp>FR0013425170 Corp</stp>
        <stp>security_name</stp>
        <stp>[sectors 01.xlsx]main!R14C7</stp>
        <tr r="G14" s="1"/>
      </tp>
      <tp t="s">
        <v>BBB</v>
        <stp/>
        <stp>##V3_BDPV12</stp>
        <stp>XS1294343337 Corp</stp>
        <stp>bb_composite</stp>
        <stp>[sectors 01.xlsx]sectors (table)!R29C16</stp>
        <tr r="P29" s="24"/>
      </tp>
      <tp t="s">
        <v>BB+</v>
        <stp/>
        <stp>##V3_BDPV12</stp>
        <stp>FR0011697028 Corp</stp>
        <stp>bb_composite</stp>
        <stp>[sectors 01.xlsx]sectors (table)!R13C16</stp>
        <tr r="P13" s="24"/>
      </tp>
      <tp t="s">
        <v>Consumer, Non-cyclical</v>
        <stp/>
        <stp>##V3_BDPV12</stp>
        <stp>XS1152343668 Corp</stp>
        <stp>industry_sector</stp>
        <stp>[sectors 01.xlsx]tkrBbg!R2C14</stp>
        <tr r="N2" s="5"/>
      </tp>
      <tp t="s">
        <v>Utilities</v>
        <stp/>
        <stp>##V3_BDPV12</stp>
        <stp>XS1014997073 Corp</stp>
        <stp>industry_sector</stp>
        <stp>[sectors 01.xlsx]tkrBbg!R2C14</stp>
        <tr r="N2" s="5"/>
      </tp>
      <tp t="s">
        <v>Financial</v>
        <stp/>
        <stp>##V3_BDPV12</stp>
        <stp>XS2010037765 Corp</stp>
        <stp>industry_sector</stp>
        <stp>[sectors 01.xlsx]tkrBbg!R2C14</stp>
        <tr r="N2" s="5"/>
      </tp>
      <tp t="s">
        <v>Utilities</v>
        <stp/>
        <stp>##V3_BDPV12</stp>
        <stp>XS1014987355 Corp</stp>
        <stp>industry_sector</stp>
        <stp>[sectors 01.xlsx]tkrBbg!R2C14</stp>
        <tr r="N2" s="5"/>
      </tp>
      <tp t="s">
        <v>Communications</v>
        <stp/>
        <stp>##V3_BDPV12</stp>
        <stp>XS1222594472 Corp</stp>
        <stp>industry_sector</stp>
        <stp>[sectors 01.xlsx]tkrBbg!R2C14</stp>
        <tr r="N2" s="5"/>
      </tp>
      <tp t="s">
        <v>Communications</v>
        <stp/>
        <stp>##V3_BDPV12</stp>
        <stp>XS1642682410 Corp</stp>
        <stp>industry_sector</stp>
        <stp>[sectors 01.xlsx]tkrBbg!R2C14</stp>
        <tr r="N2" s="5"/>
      </tp>
      <tp t="s">
        <v>Financial</v>
        <stp/>
        <stp>##V3_BDPV12</stp>
        <stp>XS1934875219 Corp</stp>
        <stp>industry_sector</stp>
        <stp>[sectors 01.xlsx]tkrBbg!R2C14</stp>
        <tr r="N2" s="5"/>
      </tp>
      <tp t="s">
        <v>Consumer, Non-cyclical</v>
        <stp/>
        <stp>##V3_BDPV12</stp>
        <stp>XS0222524372 Corp</stp>
        <stp>industry_sector</stp>
        <stp>[sectors 01.xlsx]tkrBbg!R2C14</stp>
        <tr r="N2" s="5"/>
      </tp>
      <tp t="s">
        <v>Industrial</v>
        <stp/>
        <stp>##V3_BDPV12</stp>
        <stp>XS1716927766 Corp</stp>
        <stp>industry_sector</stp>
        <stp>[sectors 01.xlsx]tkrBbg!R2C14</stp>
        <tr r="N2" s="5"/>
      </tp>
      <tp t="s">
        <v>Basic Materials</v>
        <stp/>
        <stp>##V3_BDPV12</stp>
        <stp>XS1309436910 Corp</stp>
        <stp>industry_sector</stp>
        <stp>[sectors 01.xlsx]tkrBbg!R2C14</stp>
        <tr r="N2" s="5"/>
      </tp>
      <tp t="s">
        <v>Utilities</v>
        <stp/>
        <stp>##V3_BDPV12</stp>
        <stp>XS1721244371 Corp</stp>
        <stp>industry_sector</stp>
        <stp>[sectors 01.xlsx]tkrBbg!R2C14</stp>
        <tr r="N2" s="5"/>
      </tp>
      <tp t="s">
        <v>Financial</v>
        <stp/>
        <stp>##V3_BDPV12</stp>
        <stp>XS2110077299 Corp</stp>
        <stp>industry_sector</stp>
        <stp>[sectors 01.xlsx]tkrBbg!R2C14</stp>
        <tr r="N2" s="5"/>
      </tp>
      <tp t="s">
        <v>Financial</v>
        <stp/>
        <stp>##V3_BDPV12</stp>
        <stp>XS1677911825 Corp</stp>
        <stp>industry_sector</stp>
        <stp>[sectors 01.xlsx]tkrBbg!R2C14</stp>
        <tr r="N2" s="5"/>
      </tp>
      <tp t="s">
        <v>Basic Materials</v>
        <stp/>
        <stp>##V3_BDPV12</stp>
        <stp>XS1309436753 Corp</stp>
        <stp>industry_sector</stp>
        <stp>[sectors 01.xlsx]tkrBbg!R2C14</stp>
        <tr r="N2" s="5"/>
      </tp>
      <tp t="s">
        <v>Energy</v>
        <stp/>
        <stp>##V3_BDPV12</stp>
        <stp>XS1501166869 Corp</stp>
        <stp>industry_sector</stp>
        <stp>[sectors 01.xlsx]tkrBbg!R2C14</stp>
        <tr r="N2" s="5"/>
      </tp>
      <tp t="s">
        <v>Financial</v>
        <stp/>
        <stp>##V3_BDPV12</stp>
        <stp>XS1819537132 Corp</stp>
        <stp>industry_sector</stp>
        <stp>[sectors 01.xlsx]tkrBbg!R2C14</stp>
        <tr r="N2" s="5"/>
      </tp>
      <tp t="s">
        <v>Consumer, Cyclical</v>
        <stp/>
        <stp>##V3_BDPV12</stp>
        <stp>XS1150673892 Corp</stp>
        <stp>industry_sector</stp>
        <stp>[sectors 01.xlsx]tkrBbg!R2C14</stp>
        <tr r="N2" s="5"/>
      </tp>
      <tp t="s">
        <v>Consumer, Cyclical</v>
        <stp/>
        <stp>##V3_BDPV12</stp>
        <stp>XS1629774230 Corp</stp>
        <stp>industry_sector</stp>
        <stp>[sectors 01.xlsx]tkrBbg!R2C14</stp>
        <tr r="N2" s="5"/>
      </tp>
      <tp t="s">
        <v>Consumer, Non-cyclical</v>
        <stp/>
        <stp>##V3_BDPV12</stp>
        <stp>XS1268050397 Corp</stp>
        <stp>industry_sector</stp>
        <stp>[sectors 01.xlsx]tkrBbg!R2C14</stp>
        <tr r="N2" s="5"/>
      </tp>
      <tp t="s">
        <v>EUR</v>
        <stp/>
        <stp>##V3_BDPV12</stp>
        <stp>ZQ782646 Corp</stp>
        <stp>crncy</stp>
        <stp>[sectors 01.xlsx]curves!R20C21</stp>
        <tr r="U20" s="20"/>
      </tp>
      <tp t="s">
        <v>CALLABLE</v>
        <stp/>
        <stp>##V3_BDPV12</stp>
        <stp>XS1572349865 Corp</stp>
        <stp>mty_typ</stp>
        <stp>[sectors 01.xlsx]tkrBbg!R2C11</stp>
        <tr r="K2" s="5"/>
      </tp>
      <tp t="s">
        <v>CALLABLE</v>
        <stp/>
        <stp>##V3_BDPV12</stp>
        <stp>XS1590787799 Corp</stp>
        <stp>mty_typ</stp>
        <stp>[sectors 01.xlsx]tkrBbg!R2C11</stp>
        <tr r="K2" s="5"/>
      </tp>
      <tp t="s">
        <v>BB</v>
        <stp/>
        <stp>##V3_BDPV12</stp>
        <stp>FR0013457157 Corp</stp>
        <stp>bb_composite</stp>
        <stp>[sectors 01.xlsx]sectors (table)!R7C16</stp>
        <tr r="P7" s="24"/>
      </tp>
      <tp t="s">
        <v>GBP</v>
        <stp/>
        <stp>##V3_BDPV12</stp>
        <stp>QJ191077 Corp</stp>
        <stp>crncy</stp>
        <stp>[sectors 01.xlsx]curves!R14C20</stp>
        <tr r="T14" s="20"/>
      </tp>
      <tp>
        <v>900000000</v>
        <stp/>
        <stp>##V3_BDPV12</stp>
        <stp>XS1590787799 Corp</stp>
        <stp>amt_outstanding</stp>
        <stp>[sectors 01.xlsx]tkrBbg!R2C12</stp>
        <tr r="L2" s="5"/>
      </tp>
      <tp>
        <v>300000000</v>
        <stp/>
        <stp>##V3_BDPV12</stp>
        <stp>XS1572349865 Corp</stp>
        <stp>amt_outstanding</stp>
        <stp>[sectors 01.xlsx]tkrBbg!R2C12</stp>
        <tr r="L2" s="5"/>
      </tp>
      <tp t="s">
        <v>USD</v>
        <stp/>
        <stp>##V3_BDPV12</stp>
        <stp>AO262498 Corp</stp>
        <stp>crncy</stp>
        <stp>[sectors 01.xlsx]curves!R41C20</stp>
        <tr r="T41" s="20"/>
      </tp>
      <tp t="s">
        <v>SOLVAY SA</v>
        <stp/>
        <stp>##V3_BDPV12</stp>
        <stp>BE6309987400 Corp</stp>
        <stp>short_name</stp>
        <stp>[sectors 01.xlsx]main!R4C5</stp>
        <tr r="E4" s="1"/>
      </tp>
      <tp>
        <v>6.75</v>
        <stp/>
        <stp>##V3_BDPV12</stp>
        <stp>USQ12441AB91 Corp</stp>
        <stp>coupon</stp>
        <stp>[sectors 01.xlsx]tkrBbg!R2C9</stp>
        <tr r="I2" s="5"/>
      </tp>
      <tp t="s">
        <v>Consumer, Cyclical</v>
        <stp/>
        <stp>##V3_BDPV12</stp>
        <stp>XS1206541366 Corp</stp>
        <stp>industry_sector</stp>
        <stp>[sectors 01.xlsx]tkrBbg!R2C14</stp>
        <tr r="N2" s="5"/>
      </tp>
      <tp t="s">
        <v>Consumer, Non-cyclical</v>
        <stp/>
        <stp>##V3_BDPV12</stp>
        <stp>XS2011260531 Corp</stp>
        <stp>industry_sector</stp>
        <stp>[sectors 01.xlsx]tkrBbg!R2C14</stp>
        <tr r="N2" s="5"/>
      </tp>
      <tp t="s">
        <v>Utilities</v>
        <stp/>
        <stp>##V3_BDPV12</stp>
        <stp>XS1216020161 Corp</stp>
        <stp>industry_sector</stp>
        <stp>[sectors 01.xlsx]tkrBbg!R2C14</stp>
        <tr r="N2" s="5"/>
      </tp>
      <tp t="s">
        <v>Consumer, Cyclical</v>
        <stp/>
        <stp>##V3_BDPV12</stp>
        <stp>XS1271836600 Corp</stp>
        <stp>industry_sector</stp>
        <stp>[sectors 01.xlsx]tkrBbg!R2C14</stp>
        <tr r="N2" s="5"/>
      </tp>
      <tp t="s">
        <v>Consumer, Non-cyclical</v>
        <stp/>
        <stp>##V3_BDPV12</stp>
        <stp>XS2011260705 Corp</stp>
        <stp>industry_sector</stp>
        <stp>[sectors 01.xlsx]tkrBbg!R2C14</stp>
        <tr r="N2" s="5"/>
      </tp>
      <tp t="s">
        <v>Financial</v>
        <stp/>
        <stp>##V3_BDPV12</stp>
        <stp>XS1752984440 Corp</stp>
        <stp>industry_sector</stp>
        <stp>[sectors 01.xlsx]tkrBbg!R2C14</stp>
        <tr r="N2" s="5"/>
      </tp>
      <tp t="s">
        <v>Consumer, Cyclical</v>
        <stp/>
        <stp>##V3_BDPV12</stp>
        <stp>XS1799938995 Corp</stp>
        <stp>industry_sector</stp>
        <stp>[sectors 01.xlsx]tkrBbg!R2C14</stp>
        <tr r="N2" s="5"/>
      </tp>
      <tp t="s">
        <v>Communications</v>
        <stp/>
        <stp>##V3_BDPV12</stp>
        <stp>XS1115490523 Corp</stp>
        <stp>industry_sector</stp>
        <stp>[sectors 01.xlsx]tkrBbg!R2C14</stp>
        <tr r="N2" s="5"/>
      </tp>
      <tp t="s">
        <v>Utilities</v>
        <stp/>
        <stp>##V3_BDPV12</stp>
        <stp>XS1322373017 Corp</stp>
        <stp>industry_sector</stp>
        <stp>[sectors 01.xlsx]tkrBbg!R2C14</stp>
        <tr r="N2" s="5"/>
      </tp>
      <tp t="s">
        <v>Communications</v>
        <stp/>
        <stp>##V3_BDPV12</stp>
        <stp>XS1888179550 Corp</stp>
        <stp>industry_sector</stp>
        <stp>[sectors 01.xlsx]tkrBbg!R2C14</stp>
        <tr r="N2" s="5"/>
      </tp>
      <tp t="s">
        <v>Consumer, Non-cyclical</v>
        <stp/>
        <stp>##V3_BDPV12</stp>
        <stp>XS1224953882 Corp</stp>
        <stp>industry_sector</stp>
        <stp>[sectors 01.xlsx]tkrBbg!R2C14</stp>
        <tr r="N2" s="5"/>
      </tp>
      <tp t="s">
        <v>Utilities</v>
        <stp/>
        <stp>##V3_BDPV12</stp>
        <stp>XS0954674825 Corp</stp>
        <stp>industry_sector</stp>
        <stp>[sectors 01.xlsx]tkrBbg!R2C14</stp>
        <tr r="N2" s="5"/>
      </tp>
      <tp t="s">
        <v>Communications</v>
        <stp/>
        <stp>##V3_BDPV12</stp>
        <stp>XS1888179477 Corp</stp>
        <stp>industry_sector</stp>
        <stp>[sectors 01.xlsx]tkrBbg!R2C14</stp>
        <tr r="N2" s="5"/>
      </tp>
      <tp t="s">
        <v>Financial</v>
        <stp/>
        <stp>##V3_BDPV12</stp>
        <stp>XS1117300837 Corp</stp>
        <stp>industry_sector</stp>
        <stp>[sectors 01.xlsx]tkrBbg!R2C14</stp>
        <tr r="N2" s="5"/>
      </tp>
      <tp t="s">
        <v>Utilities</v>
        <stp/>
        <stp>##V3_BDPV12</stp>
        <stp>XS1797138960 Corp</stp>
        <stp>industry_sector</stp>
        <stp>[sectors 01.xlsx]tkrBbg!R2C14</stp>
        <tr r="N2" s="5"/>
      </tp>
      <tp t="s">
        <v>Communications</v>
        <stp/>
        <stp>##V3_BDPV12</stp>
        <stp>XS2082429890 Corp</stp>
        <stp>industry_sector</stp>
        <stp>[sectors 01.xlsx]tkrBbg!R2C14</stp>
        <tr r="N2" s="5"/>
      </tp>
      <tp t="s">
        <v>CALLABLE</v>
        <stp/>
        <stp>##V3_BDPV12</stp>
        <stp>XS2119468572 Corp</stp>
        <stp>mty_typ</stp>
        <stp>[sectors 01.xlsx]tkrBbg!R2C11</stp>
        <tr r="K2" s="5"/>
      </tp>
      <tp t="s">
        <v>EUR</v>
        <stp/>
        <stp>##V3_BDPV12</stp>
        <stp>ZQ804479 Corp</stp>
        <stp>crncy</stp>
        <stp>[sectors 01.xlsx]curves!R35C21</stp>
        <tr r="U35" s="20"/>
      </tp>
      <tp t="s">
        <v>CALLABLE</v>
        <stp/>
        <stp>##V3_BDPV12</stp>
        <stp>XS2000719992 Corp</stp>
        <stp>mty_typ</stp>
        <stp>[sectors 01.xlsx]tkrBbg!R2C11</stp>
        <tr r="K2" s="5"/>
      </tp>
      <tp t="s">
        <v>PERP/CALL</v>
        <stp/>
        <stp>##V3_BDPV12</stp>
        <stp>XS1490960942 Corp</stp>
        <stp>mty_typ</stp>
        <stp>[sectors 01.xlsx]tkrBbg!R2C11</stp>
        <tr r="K2" s="5"/>
      </tp>
      <tp t="s">
        <v>CALLABLE</v>
        <stp/>
        <stp>##V3_BDPV12</stp>
        <stp>XS1219498141 Corp</stp>
        <stp>mty_typ</stp>
        <stp>[sectors 01.xlsx]tkrBbg!R2C11</stp>
        <tr r="K2" s="5"/>
      </tp>
      <tp t="s">
        <v>EDF</v>
        <stp/>
        <stp>##V3_BDPV12</stp>
        <stp>USF2893TAF33 Corp</stp>
        <stp>ticker</stp>
        <stp>[sectors 01.xlsx]tkrBbg!R2C8</stp>
        <tr r="H2" s="5"/>
      </tp>
      <tp t="s">
        <v>PERP/CALL</v>
        <stp/>
        <stp>##V3_BDPV12</stp>
        <stp>XS2186001314 Corp</stp>
        <stp>mty_typ</stp>
        <stp>[sectors 01.xlsx]tkrBbg!R2C11</stp>
        <tr r="K2" s="5"/>
      </tp>
      <tp t="s">
        <v>PERP/CALL</v>
        <stp/>
        <stp>##V3_BDPV12</stp>
        <stp>XS1115498260 Corp</stp>
        <stp>mty_typ</stp>
        <stp>[sectors 01.xlsx]tkrBbg!R2C11</stp>
        <tr r="K2" s="5"/>
      </tp>
      <tp t="s">
        <v>PERP/CALL</v>
        <stp/>
        <stp>##V3_BDPV12</stp>
        <stp>XS2109819859 Corp</stp>
        <stp>mty_typ</stp>
        <stp>[sectors 01.xlsx]tkrBbg!R2C11</stp>
        <tr r="K2" s="5"/>
      </tp>
      <tp t="s">
        <v>PERP/CALL</v>
        <stp/>
        <stp>##V3_BDPV12</stp>
        <stp>XS1191320297 Corp</stp>
        <stp>mty_typ</stp>
        <stp>[sectors 01.xlsx]tkrBbg!R2C11</stp>
        <tr r="K2" s="5"/>
      </tp>
      <tp t="s">
        <v>PERP/CALL</v>
        <stp/>
        <stp>##V3_BDPV12</stp>
        <stp>XS2017788592 Corp</stp>
        <stp>mty_typ</stp>
        <stp>[sectors 01.xlsx]tkrBbg!R2C11</stp>
        <tr r="K2" s="5"/>
      </tp>
      <tp t="s">
        <v>EUR</v>
        <stp/>
        <stp>##V3_BDPV12</stp>
        <stp>ZQ099270 Corp</stp>
        <stp>crncy</stp>
        <stp>[sectors 01.xlsx]curves!R18C20</stp>
        <tr r="T18" s="20"/>
      </tp>
      <tp t="s">
        <v>BBB-</v>
        <stp/>
        <stp>##V3_BDPV12</stp>
        <stp>XS1811181566 Corp</stp>
        <stp>bb_composite</stp>
        <stp>[sectors 01.xlsx]sectors (table)!R6C16</stp>
        <tr r="P6" s="24"/>
      </tp>
      <tp>
        <v>400000000</v>
        <stp/>
        <stp>##V3_BDPV12</stp>
        <stp>XS2017788592 Corp</stp>
        <stp>amt_outstanding</stp>
        <stp>[sectors 01.xlsx]tkrBbg!R2C12</stp>
        <tr r="L2" s="5"/>
      </tp>
      <tp>
        <v>500000000</v>
        <stp/>
        <stp>##V3_BDPV12</stp>
        <stp>XS1191320297 Corp</stp>
        <stp>amt_outstanding</stp>
        <stp>[sectors 01.xlsx]tkrBbg!R2C12</stp>
        <tr r="L2" s="5"/>
      </tp>
      <tp>
        <v>500000000</v>
        <stp/>
        <stp>##V3_BDPV12</stp>
        <stp>XS2109819859 Corp</stp>
        <stp>amt_outstanding</stp>
        <stp>[sectors 01.xlsx]tkrBbg!R2C12</stp>
        <tr r="L2" s="5"/>
      </tp>
      <tp>
        <v>1250000000</v>
        <stp/>
        <stp>##V3_BDPV12</stp>
        <stp>XS1115498260 Corp</stp>
        <stp>amt_outstanding</stp>
        <stp>[sectors 01.xlsx]tkrBbg!R2C12</stp>
        <tr r="L2" s="5"/>
      </tp>
      <tp>
        <v>750000000</v>
        <stp/>
        <stp>##V3_BDPV12</stp>
        <stp>XS2186001314 Corp</stp>
        <stp>amt_outstanding</stp>
        <stp>[sectors 01.xlsx]tkrBbg!R2C12</stp>
        <tr r="L2" s="5"/>
      </tp>
      <tp t="s">
        <v>EUR</v>
        <stp/>
        <stp>##V3_BDPV12</stp>
        <stp>BJ814648 Corp</stp>
        <stp>crncy</stp>
        <stp>[sectors 01.xlsx]curves!R36C21</stp>
        <tr r="U36" s="20"/>
      </tp>
      <tp>
        <v>538951000</v>
        <stp/>
        <stp>##V3_BDPV12</stp>
        <stp>XS1219498141 Corp</stp>
        <stp>amt_outstanding</stp>
        <stp>[sectors 01.xlsx]tkrBbg!R2C12</stp>
        <tr r="L2" s="5"/>
      </tp>
      <tp t="s">
        <v>EUR</v>
        <stp/>
        <stp>##V3_BDPV12</stp>
        <stp>EK803079 Corp</stp>
        <stp>crncy</stp>
        <stp>[sectors 01.xlsx]curves!R36C20</stp>
        <tr r="T36" s="20"/>
      </tp>
      <tp>
        <v>1000000000</v>
        <stp/>
        <stp>##V3_BDPV12</stp>
        <stp>XS1490960942 Corp</stp>
        <stp>amt_outstanding</stp>
        <stp>[sectors 01.xlsx]tkrBbg!R2C12</stp>
        <tr r="L2" s="5"/>
      </tp>
      <tp>
        <v>900001000</v>
        <stp/>
        <stp>##V3_BDPV12</stp>
        <stp>XS2000719992 Corp</stp>
        <stp>amt_outstanding</stp>
        <stp>[sectors 01.xlsx]tkrBbg!R2C12</stp>
        <tr r="L2" s="5"/>
      </tp>
      <tp t="s">
        <v>EUR</v>
        <stp/>
        <stp>##V3_BDPV12</stp>
        <stp>AQ711148 Corp</stp>
        <stp>crncy</stp>
        <stp>[sectors 01.xlsx]curves!R24C20</stp>
        <tr r="T24" s="20"/>
      </tp>
      <tp>
        <v>500000000</v>
        <stp/>
        <stp>##V3_BDPV12</stp>
        <stp>XS2119468572 Corp</stp>
        <stp>amt_outstanding</stp>
        <stp>[sectors 01.xlsx]tkrBbg!R2C12</stp>
        <tr r="L2" s="5"/>
      </tp>
      <tp t="s">
        <v>EUR</v>
        <stp/>
        <stp>##V3_BDPV12</stp>
        <stp>XS1294343337 Corp</stp>
        <stp>crncy</stp>
        <stp>[sectors 01.xlsx]sectors (table)!R29C18</stp>
        <tr r="R29" s="24"/>
      </tp>
      <tp t="s">
        <v>A-</v>
        <stp/>
        <stp>##V3_BDPV12</stp>
        <stp>XS1501167164 Corp</stp>
        <stp>bb_composite</stp>
        <stp>[sectors 01.xlsx]sectors (table)!R27C15</stp>
        <tr r="O27" s="24"/>
      </tp>
      <tp t="s">
        <v>BBB-</v>
        <stp/>
        <stp>##V3_BDPV12</stp>
        <stp>XS1713463716 Corp</stp>
        <stp>bb_composite</stp>
        <stp>[sectors 01.xlsx]sectors (table)!R12C15</stp>
        <tr r="O12" s="24"/>
      </tp>
      <tp t="s">
        <v>BBB</v>
        <stp/>
        <stp>##V3_BDPV12</stp>
        <stp>XS2011260531 Corp</stp>
        <stp>bb_composite</stp>
        <stp>[sectors 01.xlsx]sectors (table)!R17C15</stp>
        <tr r="O17" s="24"/>
      </tp>
      <tp t="s">
        <v>AKEFP 2 3/4 PERP</v>
        <stp/>
        <stp>##V3_BDPV12</stp>
        <stp>FR0013425170 Corp</stp>
        <stp>security_name</stp>
        <stp>[sectors 01.xlsx]main!R12C7</stp>
        <tr r="G12" s="1"/>
      </tp>
      <tp t="s">
        <v>Utilities</v>
        <stp/>
        <stp>##V3_BDPV12</stp>
        <stp>XS0954675129 Corp</stp>
        <stp>industry_sector</stp>
        <stp>[sectors 01.xlsx]tkrBbg!R2C14</stp>
        <tr r="N2" s="5"/>
      </tp>
      <tp t="s">
        <v>Financial</v>
        <stp/>
        <stp>##V3_BDPV12</stp>
        <stp>XS1811181566 Corp</stp>
        <stp>industry_sector</stp>
        <stp>[sectors 01.xlsx]tkrBbg!R2C14</stp>
        <tr r="N2" s="5"/>
      </tp>
      <tp t="s">
        <v>Utilities</v>
        <stp/>
        <stp>##V3_BDPV12</stp>
        <stp>XS1720192696 Corp</stp>
        <stp>industry_sector</stp>
        <stp>[sectors 01.xlsx]tkrBbg!R2C14</stp>
        <tr r="N2" s="5"/>
      </tp>
      <tp t="s">
        <v>Energy</v>
        <stp/>
        <stp>##V3_BDPV12</stp>
        <stp>XS1413581205 Corp</stp>
        <stp>industry_sector</stp>
        <stp>[sectors 01.xlsx]tkrBbg!R2C14</stp>
        <tr r="N2" s="5"/>
      </tp>
      <tp t="s">
        <v>Consumer, Cyclical</v>
        <stp/>
        <stp>##V3_BDPV12</stp>
        <stp>XS1150695192 Corp</stp>
        <stp>industry_sector</stp>
        <stp>[sectors 01.xlsx]tkrBbg!R2C14</stp>
        <tr r="N2" s="5"/>
      </tp>
      <tp t="s">
        <v>Energy</v>
        <stp/>
        <stp>##V3_BDPV12</stp>
        <stp>XS1974787480 Corp</stp>
        <stp>industry_sector</stp>
        <stp>[sectors 01.xlsx]tkrBbg!R2C14</stp>
        <tr r="N2" s="5"/>
      </tp>
      <tp t="s">
        <v>Financial</v>
        <stp/>
        <stp>##V3_BDPV12</stp>
        <stp>XS1634523754 Corp</stp>
        <stp>industry_sector</stp>
        <stp>[sectors 01.xlsx]tkrBbg!R2C14</stp>
        <tr r="N2" s="5"/>
      </tp>
      <tp t="s">
        <v>Communications</v>
        <stp/>
        <stp>##V3_BDPV12</stp>
        <stp>XS1731823255 Corp</stp>
        <stp>industry_sector</stp>
        <stp>[sectors 01.xlsx]tkrBbg!R2C14</stp>
        <tr r="N2" s="5"/>
      </tp>
      <tp t="s">
        <v>Utilities</v>
        <stp/>
        <stp>##V3_BDPV12</stp>
        <stp>XS1405770907 Corp</stp>
        <stp>industry_sector</stp>
        <stp>[sectors 01.xlsx]tkrBbg!R2C14</stp>
        <tr r="N2" s="5"/>
      </tp>
      <tp t="s">
        <v>Consumer, Cyclical</v>
        <stp/>
        <stp>##V3_BDPV12</stp>
        <stp>XS1206540806 Corp</stp>
        <stp>industry_sector</stp>
        <stp>[sectors 01.xlsx]tkrBbg!R2C14</stp>
        <tr r="N2" s="5"/>
      </tp>
      <tp t="s">
        <v>Consumer, Cyclical</v>
        <stp/>
        <stp>##V3_BDPV12</stp>
        <stp>XS1799939027 Corp</stp>
        <stp>industry_sector</stp>
        <stp>[sectors 01.xlsx]tkrBbg!R2C14</stp>
        <tr r="N2" s="5"/>
      </tp>
      <tp t="s">
        <v>PERP/CALL</v>
        <stp/>
        <stp>##V3_BDPV12</stp>
        <stp>XS1195201931 Corp</stp>
        <stp>mty_typ</stp>
        <stp>[sectors 01.xlsx]tkrBbg!R2C11</stp>
        <tr r="K2" s="5"/>
      </tp>
      <tp t="s">
        <v>CALLABLE</v>
        <stp/>
        <stp>##V3_BDPV12</stp>
        <stp>XS1888180640 Corp</stp>
        <stp>mty_typ</stp>
        <stp>[sectors 01.xlsx]tkrBbg!R2C11</stp>
        <tr r="K2" s="5"/>
      </tp>
      <tp t="s">
        <v>CALLABLE</v>
        <stp/>
        <stp>##V3_BDPV12</stp>
        <stp>XS1219499032 Corp</stp>
        <stp>mty_typ</stp>
        <stp>[sectors 01.xlsx]tkrBbg!R2C11</stp>
        <tr r="K2" s="5"/>
      </tp>
      <tp t="s">
        <v>EUR</v>
        <stp/>
        <stp>##V3_BDPV12</stp>
        <stp>ZQ100348 Corp</stp>
        <stp>crncy</stp>
        <stp>[sectors 01.xlsx]curves!R18C21</stp>
        <tr r="U18" s="20"/>
      </tp>
      <tp t="s">
        <v>PERP/CALL</v>
        <stp/>
        <stp>##V3_BDPV12</stp>
        <stp>XS2010039548 Corp</stp>
        <stp>mty_typ</stp>
        <stp>[sectors 01.xlsx]tkrBbg!R2C11</stp>
        <tr r="K2" s="5"/>
      </tp>
      <tp t="s">
        <v>CALLABLE</v>
        <stp/>
        <stp>##V3_BDPV12</stp>
        <stp>XS1888180996 Corp</stp>
        <stp>mty_typ</stp>
        <stp>[sectors 01.xlsx]tkrBbg!R2C11</stp>
        <tr r="K2" s="5"/>
      </tp>
      <tp t="s">
        <v>CALLABLE</v>
        <stp/>
        <stp>##V3_BDPV12</stp>
        <stp>XS1205618470 Corp</stp>
        <stp>mty_typ</stp>
        <stp>[sectors 01.xlsx]tkrBbg!R2C11</stp>
        <tr r="K2" s="5"/>
      </tp>
      <tp t="s">
        <v>PERP/CALL</v>
        <stp/>
        <stp>##V3_BDPV12</stp>
        <stp>XS2010039035 Corp</stp>
        <stp>mty_typ</stp>
        <stp>[sectors 01.xlsx]tkrBbg!R2C11</stp>
        <tr r="K2" s="5"/>
      </tp>
      <tp t="s">
        <v>CALLABLE</v>
        <stp/>
        <stp>##V3_BDPV12</stp>
        <stp>XS1207058733 Corp</stp>
        <stp>mty_typ</stp>
        <stp>[sectors 01.xlsx]tkrBbg!R2C11</stp>
        <tr r="K2" s="5"/>
      </tp>
      <tp t="s">
        <v>CALLABLE</v>
        <stp/>
        <stp>##V3_BDPV12</stp>
        <stp>XS1216019585 Corp</stp>
        <stp>mty_typ</stp>
        <stp>[sectors 01.xlsx]tkrBbg!R2C11</stp>
        <tr r="K2" s="5"/>
      </tp>
      <tp t="s">
        <v>EUR</v>
        <stp/>
        <stp>##V3_BDPV12</stp>
        <stp>ZS108668 Corp</stp>
        <stp>crncy</stp>
        <stp>[sectors 01.xlsx]curves!R17C21</stp>
        <tr r="U17" s="20"/>
      </tp>
      <tp>
        <v>450000000</v>
        <stp/>
        <stp>##V3_BDPV12</stp>
        <stp>XS1216019585 Corp</stp>
        <stp>amt_outstanding</stp>
        <stp>[sectors 01.xlsx]tkrBbg!R2C12</stp>
        <tr r="L2" s="5"/>
      </tp>
      <tp>
        <v>1000000000</v>
        <stp/>
        <stp>##V3_BDPV12</stp>
        <stp>XS2010039035 Corp</stp>
        <stp>amt_outstanding</stp>
        <stp>[sectors 01.xlsx]tkrBbg!R2C12</stp>
        <tr r="L2" s="5"/>
      </tp>
      <tp>
        <v>1000000000</v>
        <stp/>
        <stp>##V3_BDPV12</stp>
        <stp>XS1207058733 Corp</stp>
        <stp>amt_outstanding</stp>
        <stp>[sectors 01.xlsx]tkrBbg!R2C12</stp>
        <tr r="L2" s="5"/>
      </tp>
      <tp>
        <v>1000000000</v>
        <stp/>
        <stp>##V3_BDPV12</stp>
        <stp>XS1205618470 Corp</stp>
        <stp>amt_outstanding</stp>
        <stp>[sectors 01.xlsx]tkrBbg!R2C12</stp>
        <tr r="L2" s="5"/>
      </tp>
      <tp>
        <v>500000000</v>
        <stp/>
        <stp>##V3_BDPV12</stp>
        <stp>XS1888180996 Corp</stp>
        <stp>amt_outstanding</stp>
        <stp>[sectors 01.xlsx]tkrBbg!R2C12</stp>
        <tr r="L2" s="5"/>
      </tp>
      <tp t="s">
        <v>EUR</v>
        <stp/>
        <stp>##V3_BDPV12</stp>
        <stp>AP809058 Corp</stp>
        <stp>crncy</stp>
        <stp>[sectors 01.xlsx]curves!R25C21</stp>
        <tr r="U25" s="20"/>
      </tp>
      <tp>
        <v>1000000000</v>
        <stp/>
        <stp>##V3_BDPV12</stp>
        <stp>XS2010039548 Corp</stp>
        <stp>amt_outstanding</stp>
        <stp>[sectors 01.xlsx]tkrBbg!R2C12</stp>
        <tr r="L2" s="5"/>
      </tp>
      <tp t="s">
        <v>EUR</v>
        <stp/>
        <stp>##V3_BDPV12</stp>
        <stp>EK811579 Corp</stp>
        <stp>crncy</stp>
        <stp>[sectors 01.xlsx]curves!R51C21</stp>
        <tr r="U51" s="20"/>
      </tp>
      <tp>
        <v>281680000</v>
        <stp/>
        <stp>##V3_BDPV12</stp>
        <stp>XS1219499032 Corp</stp>
        <stp>amt_outstanding</stp>
        <stp>[sectors 01.xlsx]tkrBbg!R2C12</stp>
        <tr r="L2" s="5"/>
      </tp>
      <tp>
        <v>1300000000</v>
        <stp/>
        <stp>##V3_BDPV12</stp>
        <stp>XS1888180640 Corp</stp>
        <stp>amt_outstanding</stp>
        <stp>[sectors 01.xlsx]tkrBbg!R2C12</stp>
        <tr r="L2" s="5"/>
      </tp>
      <tp t="s">
        <v>#N/A Invalid Security</v>
        <stp/>
        <stp>##V3_BDPV12</stp>
        <stp>#N/A Invalid Security Corp</stp>
        <stp>industry_sector</stp>
        <stp>[sectors 01.xlsx]tkrBbg!R2C14</stp>
        <tr r="N2" s="5"/>
      </tp>
      <tp>
        <v>1000000000</v>
        <stp/>
        <stp>##V3_BDPV12</stp>
        <stp>XS1195201931 Corp</stp>
        <stp>amt_outstanding</stp>
        <stp>[sectors 01.xlsx]tkrBbg!R2C12</stp>
        <tr r="L2" s="5"/>
      </tp>
      <tp t="s">
        <v>EUR</v>
        <stp/>
        <stp>##V3_BDPV12</stp>
        <stp>XS1028599287 Corp</stp>
        <stp>crncy</stp>
        <stp>[sectors 01.xlsx]sectors (table)!R19C17</stp>
        <tr r="Q19" s="24"/>
      </tp>
      <tp t="s">
        <v>AKEFP 2 3/4 PERP</v>
        <stp/>
        <stp>##V3_BDPV12</stp>
        <stp>FR0013425170 Corp</stp>
        <stp>security_name</stp>
        <stp>[sectors 01.xlsx]main!R13C7</stp>
        <tr r="G13" s="1"/>
      </tp>
      <tp t="s">
        <v>Basic Materials</v>
        <stp/>
        <stp>##V3_BDPV12</stp>
        <stp>XS1405763019 Corp</stp>
        <stp>industry_sector</stp>
        <stp>[sectors 01.xlsx]tkrBbg!R2C14</stp>
        <tr r="N2" s="5"/>
      </tp>
      <tp t="s">
        <v>Financial</v>
        <stp/>
        <stp>##V3_BDPV12</stp>
        <stp>XS1974894138 Corp</stp>
        <stp>industry_sector</stp>
        <stp>[sectors 01.xlsx]tkrBbg!R2C14</stp>
        <tr r="N2" s="5"/>
      </tp>
      <tp t="s">
        <v>Financial</v>
        <stp/>
        <stp>##V3_BDPV12</stp>
        <stp>XS2055106210 Corp</stp>
        <stp>industry_sector</stp>
        <stp>[sectors 01.xlsx]tkrBbg!R2C14</stp>
        <tr r="N2" s="5"/>
      </tp>
      <tp t="s">
        <v>Energy</v>
        <stp/>
        <stp>##V3_BDPV12</stp>
        <stp>XS1713462403 Corp</stp>
        <stp>industry_sector</stp>
        <stp>[sectors 01.xlsx]tkrBbg!R2C14</stp>
        <tr r="N2" s="5"/>
      </tp>
      <tp t="s">
        <v>Financial</v>
        <stp/>
        <stp>##V3_BDPV12</stp>
        <stp>XS2010032618 Corp</stp>
        <stp>industry_sector</stp>
        <stp>[sectors 01.xlsx]tkrBbg!R2C14</stp>
        <tr r="N2" s="5"/>
      </tp>
      <tp t="s">
        <v>Communications</v>
        <stp/>
        <stp>##V3_BDPV12</stp>
        <stp>XS1222591023 Corp</stp>
        <stp>industry_sector</stp>
        <stp>[sectors 01.xlsx]tkrBbg!R2C14</stp>
        <tr r="N2" s="5"/>
      </tp>
      <tp t="s">
        <v>Communications</v>
        <stp/>
        <stp>##V3_BDPV12</stp>
        <stp>XS1115502988 Corp</stp>
        <stp>industry_sector</stp>
        <stp>[sectors 01.xlsx]tkrBbg!R2C14</stp>
        <tr r="N2" s="5"/>
      </tp>
      <tp t="s">
        <v>CALLABLE</v>
        <stp/>
        <stp>##V3_BDPV12</stp>
        <stp>XS1788973573 Corp</stp>
        <stp>mty_typ</stp>
        <stp>[sectors 01.xlsx]tkrBbg!R2C11</stp>
        <tr r="K2" s="5"/>
      </tp>
      <tp t="s">
        <v>CALLABLE</v>
        <stp/>
        <stp>##V3_BDPV12</stp>
        <stp>XS1498442521 Corp</stp>
        <stp>mty_typ</stp>
        <stp>[sectors 01.xlsx]tkrBbg!R2C11</stp>
        <tr r="K2" s="5"/>
      </tp>
      <tp t="s">
        <v>PERP/CALL</v>
        <stp/>
        <stp>##V3_BDPV12</stp>
        <stp>XS1195202822 Corp</stp>
        <stp>mty_typ</stp>
        <stp>[sectors 01.xlsx]tkrBbg!R2C11</stp>
        <tr r="K2" s="5"/>
      </tp>
      <tp t="s">
        <v>EUR</v>
        <stp/>
        <stp>##V3_BDPV12</stp>
        <stp>ZR796862 Corp</stp>
        <stp>crncy</stp>
        <stp>[sectors 01.xlsx]curves!R28C21</stp>
        <tr r="U28" s="20"/>
      </tp>
      <tp t="s">
        <v>EUR</v>
        <stp/>
        <stp>##V3_BDPV12</stp>
        <stp>ZR796682 Corp</stp>
        <stp>crncy</stp>
        <stp>[sectors 01.xlsx]curves!R28C20</stp>
        <tr r="T28" s="20"/>
      </tp>
      <tp t="s">
        <v>PERP/CALL</v>
        <stp/>
        <stp>##V3_BDPV12</stp>
        <stp>XS1028599287 Corp</stp>
        <stp>mty_typ</stp>
        <stp>[sectors 01.xlsx]tkrBbg!R2C11</stp>
        <tr r="K2" s="5"/>
      </tp>
      <tp t="s">
        <v>BB</v>
        <stp/>
        <stp>##V3_BDPV12</stp>
        <stp>FR0013399177 Corp</stp>
        <stp>bb_composite</stp>
        <stp>[sectors 01.xlsx]sectors (table)!R7C15</stp>
        <tr r="O7" s="24"/>
      </tp>
      <tp t="s">
        <v>PERP/CALL</v>
        <stp/>
        <stp>##V3_BDPV12</stp>
        <stp>XS1933828433 Corp</stp>
        <stp>mty_typ</stp>
        <stp>[sectors 01.xlsx]tkrBbg!R2C11</stp>
        <tr r="K2" s="5"/>
      </tp>
      <tp t="s">
        <v>PERP/CALL</v>
        <stp/>
        <stp>##V3_BDPV12</stp>
        <stp>XS1582433428 Corp</stp>
        <stp>mty_typ</stp>
        <stp>[sectors 01.xlsx]tkrBbg!R2C11</stp>
        <tr r="K2" s="5"/>
      </tp>
      <tp t="s">
        <v>EUR</v>
        <stp/>
        <stp>##V3_BDPV12</stp>
        <stp>QZ730458 Corp</stp>
        <stp>crncy</stp>
        <stp>[sectors 01.xlsx]curves!R46C21</stp>
        <tr r="U46" s="20"/>
      </tp>
      <tp t="s">
        <v>PERP/CALL</v>
        <stp/>
        <stp>##V3_BDPV12</stp>
        <stp>XS1294342792 Corp</stp>
        <stp>mty_typ</stp>
        <stp>[sectors 01.xlsx]tkrBbg!R2C11</stp>
        <tr r="K2" s="5"/>
      </tp>
      <tp>
        <v>750000000</v>
        <stp/>
        <stp>##V3_BDPV12</stp>
        <stp>XS1294342792 Corp</stp>
        <stp>amt_outstanding</stp>
        <stp>[sectors 01.xlsx]tkrBbg!R2C12</stp>
        <tr r="L2" s="5"/>
      </tp>
      <tp>
        <v>800000000</v>
        <stp/>
        <stp>##V3_BDPV12</stp>
        <stp>XS1582433428 Corp</stp>
        <stp>amt_outstanding</stp>
        <stp>[sectors 01.xlsx]tkrBbg!R2C12</stp>
        <tr r="L2" s="5"/>
      </tp>
      <tp t="s">
        <v>EVKGR</v>
        <stp/>
        <stp>##V3_BDPV12</stp>
        <stp>DE000A2GSFF1 Corp</stp>
        <stp>ticker</stp>
        <stp>[sectors 01.xlsx]tkrBbg!R2C8</stp>
        <tr r="H2" s="5"/>
      </tp>
      <tp>
        <v>1300000000</v>
        <stp/>
        <stp>##V3_BDPV12</stp>
        <stp>XS1933828433 Corp</stp>
        <stp>amt_outstanding</stp>
        <stp>[sectors 01.xlsx]tkrBbg!R2C12</stp>
        <tr r="L2" s="5"/>
      </tp>
      <tp>
        <v>1000000000</v>
        <stp/>
        <stp>##V3_BDPV12</stp>
        <stp>XS1028599287 Corp</stp>
        <stp>amt_outstanding</stp>
        <stp>[sectors 01.xlsx]tkrBbg!R2C12</stp>
        <tr r="L2" s="5"/>
      </tp>
      <tp t="s">
        <v>EUR</v>
        <stp/>
        <stp>##V3_BDPV12</stp>
        <stp>EJ723329 Corp</stp>
        <stp>crncy</stp>
        <stp>[sectors 01.xlsx]curves!R35C20</stp>
        <tr r="T35" s="20"/>
      </tp>
      <tp>
        <v>300000000</v>
        <stp/>
        <stp>##V3_BDPV12</stp>
        <stp>XS1498442521 Corp</stp>
        <stp>amt_outstanding</stp>
        <stp>[sectors 01.xlsx]tkrBbg!R2C12</stp>
        <tr r="L2" s="5"/>
      </tp>
      <tp>
        <v>2500000000</v>
        <stp/>
        <stp>##V3_BDPV12</stp>
        <stp>XS1195202822 Corp</stp>
        <stp>amt_outstanding</stp>
        <stp>[sectors 01.xlsx]tkrBbg!R2C12</stp>
        <tr r="L2" s="5"/>
      </tp>
      <tp>
        <v>500000000</v>
        <stp/>
        <stp>##V3_BDPV12</stp>
        <stp>XS1788973573 Corp</stp>
        <stp>amt_outstanding</stp>
        <stp>[sectors 01.xlsx]tkrBbg!R2C12</stp>
        <tr r="L2" s="5"/>
      </tp>
      <tp t="s">
        <v>EUR</v>
        <stp/>
        <stp>##V3_BDPV12</stp>
        <stp>XS1219499032 Corp</stp>
        <stp>crncy</stp>
        <stp>[sectors 01.xlsx]sectors (table)!R34C18</stp>
        <tr r="R34" s="24"/>
      </tp>
      <tp t="s">
        <v>BB+</v>
        <stp/>
        <stp>##V3_BDPV12</stp>
        <stp>XS2077670342 Corp</stp>
        <stp>bb_composite</stp>
        <stp>[sectors 01.xlsx]sectors (table)!R14C16</stp>
        <tr r="P14" s="24"/>
      </tp>
      <tp t="s">
        <v>BBB-</v>
        <stp/>
        <stp>##V3_BDPV12</stp>
        <stp>FR0013478252 Corp</stp>
        <stp>bb_composite</stp>
        <stp>[sectors 01.xlsx]sectors (table)!R37C16</stp>
        <tr r="P37" s="24"/>
      </tp>
      <tp t="s">
        <v>SOLBBB 4 1/4 PERP</v>
        <stp/>
        <stp>##V3_BDPV12</stp>
        <stp>BE6309987400 Corp</stp>
        <stp>security name</stp>
        <stp>[sectors 01.xlsx]tkrBbg!R2C7</stp>
        <tr r="G2" s="5"/>
      </tp>
      <tp t="s">
        <v>Communications</v>
        <stp/>
        <stp>##V3_BDPV12</stp>
        <stp>XS1642686676 Corp</stp>
        <stp>industry_sector</stp>
        <stp>[sectors 01.xlsx]tkrBbg!R2C14</stp>
        <tr r="N2" s="5"/>
      </tp>
      <tp t="s">
        <v>Utilities</v>
        <stp/>
        <stp>##V3_BDPV12</stp>
        <stp>XS1713463716 Corp</stp>
        <stp>industry_sector</stp>
        <stp>[sectors 01.xlsx]tkrBbg!R2C14</stp>
        <tr r="N2" s="5"/>
      </tp>
      <tp t="s">
        <v>Utilities</v>
        <stp/>
        <stp>##V3_BDPV12</stp>
        <stp>XS1224710399 Corp</stp>
        <stp>industry_sector</stp>
        <stp>[sectors 01.xlsx]tkrBbg!R2C14</stp>
        <tr r="N2" s="5"/>
      </tp>
      <tp t="s">
        <v>Utilities</v>
        <stp/>
        <stp>##V3_BDPV12</stp>
        <stp>XS1713463559 Corp</stp>
        <stp>industry_sector</stp>
        <stp>[sectors 01.xlsx]tkrBbg!R2C14</stp>
        <tr r="N2" s="5"/>
      </tp>
      <tp t="s">
        <v>Communications</v>
        <stp/>
        <stp>##V3_BDPV12</stp>
        <stp>XS2114413565 Corp</stp>
        <stp>industry_sector</stp>
        <stp>[sectors 01.xlsx]tkrBbg!R2C14</stp>
        <tr r="N2" s="5"/>
      </tp>
      <tp t="s">
        <v>Utilities</v>
        <stp/>
        <stp>##V3_BDPV12</stp>
        <stp>XS1757377400 Corp</stp>
        <stp>industry_sector</stp>
        <stp>[sectors 01.xlsx]tkrBbg!R2C14</stp>
        <tr r="N2" s="5"/>
      </tp>
      <tp t="s">
        <v>Utilities</v>
        <stp/>
        <stp>##V3_BDPV12</stp>
        <stp>XS0903532090 Corp</stp>
        <stp>industry_sector</stp>
        <stp>[sectors 01.xlsx]tkrBbg!R2C14</stp>
        <tr r="N2" s="5"/>
      </tp>
      <tp t="s">
        <v>Financial</v>
        <stp/>
        <stp>##V3_BDPV12</stp>
        <stp>XS1508392625 Corp</stp>
        <stp>industry_sector</stp>
        <stp>[sectors 01.xlsx]tkrBbg!R2C14</stp>
        <tr r="N2" s="5"/>
      </tp>
      <tp t="s">
        <v>CALLABLE</v>
        <stp/>
        <stp>##V3_BDPV12</stp>
        <stp>XS1797663967 Corp</stp>
        <stp>mty_typ</stp>
        <stp>[sectors 01.xlsx]tkrBbg!R2C11</stp>
        <tr r="K2" s="5"/>
      </tp>
      <tp t="s">
        <v>PERP/CALL</v>
        <stp/>
        <stp>##V3_BDPV12</stp>
        <stp>XS1629658755 Corp</stp>
        <stp>mty_typ</stp>
        <stp>[sectors 01.xlsx]tkrBbg!R2C11</stp>
        <tr r="K2" s="5"/>
      </tp>
      <tp t="s">
        <v>PERP/CALL</v>
        <stp/>
        <stp>##V3_BDPV12</stp>
        <stp>XS0992293901 Corp</stp>
        <stp>mty_typ</stp>
        <stp>[sectors 01.xlsx]tkrBbg!R2C11</stp>
        <tr r="K2" s="5"/>
      </tp>
      <tp t="s">
        <v>PERP/CALL</v>
        <stp/>
        <stp>##V3_BDPV12</stp>
        <stp>XS1196713298 Corp</stp>
        <stp>mty_typ</stp>
        <stp>[sectors 01.xlsx]tkrBbg!R2C11</stp>
        <tr r="K2" s="5"/>
      </tp>
      <tp t="s">
        <v>PERP/CALL</v>
        <stp/>
        <stp>##V3_BDPV12</stp>
        <stp>XS1294343337 Corp</stp>
        <stp>mty_typ</stp>
        <stp>[sectors 01.xlsx]tkrBbg!R2C11</stp>
        <tr r="K2" s="5"/>
      </tp>
      <tp t="s">
        <v>EUR</v>
        <stp/>
        <stp>##V3_BDPV12</stp>
        <stp>EK588292 Corp</stp>
        <stp>crncy</stp>
        <stp>[sectors 01.xlsx]curves!R32C20</stp>
        <tr r="T32" s="20"/>
      </tp>
      <tp>
        <v>750000000</v>
        <stp/>
        <stp>##V3_BDPV12</stp>
        <stp>XS1294343337 Corp</stp>
        <stp>amt_outstanding</stp>
        <stp>[sectors 01.xlsx]tkrBbg!R2C12</stp>
        <tr r="L2" s="5"/>
      </tp>
      <tp>
        <v>600000000</v>
        <stp/>
        <stp>##V3_BDPV12</stp>
        <stp>XS1196713298 Corp</stp>
        <stp>amt_outstanding</stp>
        <stp>[sectors 01.xlsx]tkrBbg!R2C12</stp>
        <tr r="L2" s="5"/>
      </tp>
      <tp>
        <v>500000000</v>
        <stp/>
        <stp>##V3_BDPV12</stp>
        <stp>XS0992293901 Corp</stp>
        <stp>amt_outstanding</stp>
        <stp>[sectors 01.xlsx]tkrBbg!R2C12</stp>
        <tr r="L2" s="5"/>
      </tp>
      <tp>
        <v>400000000</v>
        <stp/>
        <stp>##V3_BDPV12</stp>
        <stp>XS1797663967 Corp</stp>
        <stp>amt_outstanding</stp>
        <stp>[sectors 01.xlsx]tkrBbg!R2C12</stp>
        <tr r="L2" s="5"/>
      </tp>
      <tp>
        <v>1500000000</v>
        <stp/>
        <stp>##V3_BDPV12</stp>
        <stp>XS1629658755 Corp</stp>
        <stp>amt_outstanding</stp>
        <stp>[sectors 01.xlsx]tkrBbg!R2C12</stp>
        <tr r="L2" s="5"/>
      </tp>
      <tp t="s">
        <v>EUR</v>
        <stp/>
        <stp>##V3_BDPV12</stp>
        <stp>AN880322 Corp</stp>
        <stp>crncy</stp>
        <stp>[sectors 01.xlsx]curves!R51C20</stp>
        <tr r="T51" s="20"/>
      </tp>
      <tp t="s">
        <v>23/04/2027</v>
        <stp/>
        <stp>##V3_BDPV12</stp>
        <stp>EK864970 Corp</stp>
        <stp>nxt_call_dt</stp>
        <stp>[sectors 01.xlsx]sectors (table)!R32C8</stp>
        <tr r="H32" s="24"/>
      </tp>
      <tp t="s">
        <v>#N/A Invalid Security</v>
        <stp/>
        <stp>##V3_BDPV12</stp>
        <stp>IE00B3F81R35 Corp</stp>
        <stp>ticker</stp>
        <stp>[sectors 01.xlsx]tkrBbg!R2C8</stp>
        <tr r="H2" s="5"/>
      </tp>
      <tp t="s">
        <v>EUR</v>
        <stp/>
        <stp>##V3_BDPV12</stp>
        <stp>XS1115498260 Corp</stp>
        <stp>crncy</stp>
        <stp>[sectors 01.xlsx]sectors (table)!R19C18</stp>
        <tr r="R19" s="24"/>
      </tp>
      <tp t="s">
        <v>EUR</v>
        <stp/>
        <stp>##V3_BDPV12</stp>
        <stp>XS1219498141 Corp</stp>
        <stp>crncy</stp>
        <stp>[sectors 01.xlsx]sectors (table)!R34C17</stp>
        <tr r="Q34" s="24"/>
      </tp>
      <tp t="s">
        <v>AKEFP 2 3/4 PERP</v>
        <stp/>
        <stp>##V3_BDPV12</stp>
        <stp>FR0013425170 Corp</stp>
        <stp>security_name</stp>
        <stp>[sectors 01.xlsx]main!R11C7</stp>
        <tr r="G11" s="1"/>
      </tp>
      <tp t="s">
        <v>BB+</v>
        <stp/>
        <stp>##V3_BDPV12</stp>
        <stp>FR0013367612 Corp</stp>
        <stp>bb_composite</stp>
        <stp>[sectors 01.xlsx]sectors (table)!R13C15</stp>
        <tr r="O13" s="24"/>
      </tp>
      <tp>
        <v>275.94964599609375</v>
        <stp/>
        <stp>##V3_BDPV12</stp>
        <stp>ZP870673 Corp</stp>
        <stp>blp_i_sprd_mid</stp>
        <stp>[sectors 01.xlsx]curves!R45C14</stp>
        <tr r="N45" s="20"/>
      </tp>
      <tp>
        <v>242.60870361328125</v>
        <stp/>
        <stp>##V3_BDPV12</stp>
        <stp>ZR570567 Corp</stp>
        <stp>blp_i_sprd_mid</stp>
        <stp>[sectors 01.xlsx]curves!R34C14</stp>
        <tr r="N34" s="20"/>
      </tp>
      <tp t="s">
        <v>12/06/2021</v>
        <stp/>
        <stp>##V3_BDPV12</stp>
        <stp>EK634166 Corp</stp>
        <stp>nxt_call_dt</stp>
        <stp>[sectors 01.xlsx]curves!R30C9</stp>
        <tr r="I30" s="20"/>
      </tp>
      <tp t="s">
        <v>06/09/2020</v>
        <stp/>
        <stp>##V3_BDPV12</stp>
        <stp>EJ814840 Corp</stp>
        <stp>nxt_call_dt</stp>
        <stp>[sectors 01.xlsx]curves!R10C9</stp>
        <tr r="I10" s="20"/>
      </tp>
      <tp t="s">
        <v>EUR</v>
        <stp/>
        <stp>##V3_BDPV12</stp>
        <stp>EK545606 Corp</stp>
        <stp>crncy</stp>
        <stp>[sectors 01.xlsx]curves!R8C20</stp>
        <tr r="T8" s="20"/>
      </tp>
      <tp>
        <v>309.01751708984375</v>
        <stp/>
        <stp>##V3_BDPV12</stp>
        <stp>EK352403 Corp</stp>
        <stp>blp_i_sprd_mid</stp>
        <stp>[sectors 01.xlsx]all names!R16C12</stp>
        <tr r="L16" s="16"/>
      </tp>
      <tp>
        <v>253.03324890136719</v>
        <stp/>
        <stp>##V3_BDPV12</stp>
        <stp>AZ207706 Corp</stp>
        <stp>blp_i_sprd_mid</stp>
        <stp>[sectors 01.xlsx]all names!R45C13</stp>
        <tr r="M45" s="16"/>
      </tp>
      <tp>
        <v>398.31259155273438</v>
        <stp/>
        <stp>##V3_BDPV12</stp>
        <stp>EJ606316 Corp</stp>
        <stp>blp_i_sprd_mid</stp>
        <stp>[sectors 01.xlsx]all names!R41C12</stp>
        <tr r="L41" s="16"/>
      </tp>
      <tp>
        <v>385.72879028320313</v>
        <stp/>
        <stp>##V3_BDPV12</stp>
        <stp>EK864970 Corp</stp>
        <stp>blp_i_sprd_mid</stp>
        <stp>[sectors 01.xlsx]all names!R17C13</stp>
        <tr r="M17" s="16"/>
      </tp>
      <tp>
        <v>274.28079223632813</v>
        <stp/>
        <stp>##V3_BDPV12</stp>
        <stp>AS640422 Corp</stp>
        <stp>blp_i_sprd_mid</stp>
        <stp>[sectors 01.xlsx]all names!R31C12</stp>
        <tr r="L31" s="16"/>
      </tp>
      <tp t="s">
        <v>26/02/2169</v>
        <stp/>
        <stp>##V3_BDPV12</stp>
        <stp>XS1195202822 Corp</stp>
        <stp>calc_maturity</stp>
        <stp>[sectors 01.xlsx]main!R44C10</stp>
        <tr r="J44" s="1"/>
      </tp>
      <tp t="s">
        <v>26/02/2169</v>
        <stp/>
        <stp>##V3_BDPV12</stp>
        <stp>XS1195202822 Corp</stp>
        <stp>calc_maturity</stp>
        <stp>[sectors 01.xlsx]main!R43C10</stp>
        <tr r="J43" s="1"/>
      </tp>
      <tp t="s">
        <v>26/02/2169</v>
        <stp/>
        <stp>##V3_BDPV12</stp>
        <stp>XS1195202822 Corp</stp>
        <stp>calc_maturity</stp>
        <stp>[sectors 01.xlsx]main!R37C10</stp>
        <tr r="J37" s="1"/>
      </tp>
      <tp>
        <v>42.501373291015625</v>
        <stp/>
        <stp>##V3_BDPV12</stp>
        <stp>BJ838285 Corp</stp>
        <stp>blp_i_sprd_mid</stp>
        <stp>[sectors 01.xlsx]all names!R11C13</stp>
        <tr r="M11" s="16"/>
      </tp>
      <tp>
        <v>316.60205078125</v>
        <stp/>
        <stp>##V3_BDPV12</stp>
        <stp>AO148682 Corp</stp>
        <stp>blp_i_sprd_mid</stp>
        <stp>[sectors 01.xlsx]all names!R34C12</stp>
        <tr r="L34" s="16"/>
      </tp>
      <tp>
        <v>316.60205078125</v>
        <stp/>
        <stp>##V3_BDPV12</stp>
        <stp>AO148682 Corp</stp>
        <stp>blp_i_sprd_mid</stp>
        <stp>[sectors 01.xlsx]all names!R34C13</stp>
        <tr r="M34" s="16"/>
      </tp>
      <tp>
        <v>376.85775756835938</v>
        <stp/>
        <stp>##V3_BDPV12</stp>
        <stp>AU669900 Corp</stp>
        <stp>blp_i_sprd_mid</stp>
        <stp>[sectors 01.xlsx]all names!R27C12</stp>
        <tr r="L27" s="16"/>
      </tp>
    </main>
    <main first="bloomberg.rtd">
      <tp>
        <v>542.870535577439</v>
        <stp/>
        <stp>##V3_BDPV12</stp>
        <stp>AS322477 Corp</stp>
        <stp>yas_ispread</stp>
        <stp>[sectors 01.xlsx]sectors (table)!R11C11</stp>
        <tr r="K11" s="24"/>
      </tp>
      <tp t="s">
        <v>EUR</v>
        <stp/>
        <stp>##V3_BDPV12</stp>
        <stp>FR0013478252 Corp</stp>
        <stp>crncy</stp>
        <stp>[sectors 01.xlsx]curves eur!R35C20</stp>
        <tr r="T35" s="21"/>
      </tp>
      <tp t="s">
        <v>EUR</v>
        <stp/>
        <stp>##V3_BDPV12</stp>
        <stp>ZQ804479 Corp</stp>
        <stp>crncy</stp>
        <stp>[sectors 01.xlsx]sectors (table)!R23C18</stp>
        <tr r="R23" s="24"/>
      </tp>
      <tp>
        <v>156.02717590332031</v>
        <stp/>
        <stp>##V3_BDPV12</stp>
        <stp>BJ924355 Corp</stp>
        <stp>blp_i_sprd_mid</stp>
        <stp>[sectors 01.xlsx]curves eur!R17C13</stp>
        <tr r="M17" s="21"/>
      </tp>
      <tp>
        <v>185.05035400390625</v>
        <stp/>
        <stp>##V3_BDPV12</stp>
        <stp>EJ723329 Corp</stp>
        <stp>blp_i_sprd_mid</stp>
        <stp>[sectors 01.xlsx]curves eur!R24C12</stp>
        <tr r="L24" s="21"/>
      </tp>
      <tp>
        <v>414.71884155273438</v>
        <stp/>
        <stp>##V3_BDPV12</stp>
        <stp>BJ814648 Corp</stp>
        <stp>blp_i_sprd_mid</stp>
        <stp>[sectors 01.xlsx]curves eur!R11C13</stp>
        <tr r="M11" s="21"/>
      </tp>
      <tp t="s">
        <v>EUR</v>
        <stp/>
        <stp>##V3_BDPV12</stp>
        <stp>XS2077670342 Corp</stp>
        <stp>crncy</stp>
        <stp>[sectors 01.xlsx]curves eur!R14C20</stp>
        <tr r="T14" s="21"/>
      </tp>
      <tp t="s">
        <v>EUR</v>
        <stp/>
        <stp>##V3_BDPV12</stp>
        <stp>LW253022 Corp</stp>
        <stp>crncy</stp>
        <stp>[sectors 01.xlsx]sectors (table)!R5C17</stp>
        <tr r="Q5" s="24"/>
      </tp>
      <tp t="s">
        <v>22/02/2023</v>
        <stp/>
        <stp>##V3_BDPV12</stp>
        <stp>AQ026565 Corp</stp>
        <stp>nxt_call_dt</stp>
        <stp>[sectors 01.xlsx]curves!R27C9</stp>
        <tr r="I27" s="20"/>
      </tp>
      <tp t="s">
        <v>EUR</v>
        <stp/>
        <stp>##V3_BDPV12</stp>
        <stp>AW875570 Corp</stp>
        <stp>crncy</stp>
        <stp>[sectors 01.xlsx]sectors (table)!R8C17</stp>
        <tr r="Q8" s="24"/>
      </tp>
      <tp>
        <v>307.8756103515625</v>
        <stp/>
        <stp>##V3_BDPV12</stp>
        <stp>ZR441424 Corp</stp>
        <stp>blp_i_sprd_mid</stp>
        <stp>[sectors 01.xlsx]curves!R40C14</stp>
        <tr r="N40" s="20"/>
      </tp>
      <tp t="s">
        <v>14/12/2022</v>
        <stp/>
        <stp>##V3_BDPV12</stp>
        <stp>AN880322 Corp</stp>
        <stp>nxt_call_dt</stp>
        <stp>[sectors 01.xlsx]curves!R51C9</stp>
        <tr r="I51" s="20"/>
      </tp>
      <tp t="s">
        <v>18/02/2022</v>
        <stp/>
        <stp>##V3_BDPV12</stp>
        <stp>EK753416 Corp</stp>
        <stp>nxt_call_dt</stp>
        <stp>[sectors 01.xlsx]curves!R26C9</stp>
        <tr r="I26" s="20"/>
      </tp>
      <tp t="s">
        <v>25/03/2021</v>
        <stp/>
        <stp>##V3_BDPV12</stp>
        <stp>EK803079 Corp</stp>
        <stp>nxt_call_dt</stp>
        <stp>[sectors 01.xlsx]curves!R36C9</stp>
        <tr r="I36" s="20"/>
      </tp>
      <tp>
        <v>481.4158935546875</v>
        <stp/>
        <stp>##V3_BDPV12</stp>
        <stp>ZP659512 Corp</stp>
        <stp>blp_i_sprd_mid</stp>
        <stp>[sectors 01.xlsx]all names!R53C13</stp>
        <tr r="M53" s="16"/>
      </tp>
      <tp>
        <v>375.25234985351563</v>
        <stp/>
        <stp>##V3_BDPV12</stp>
        <stp>ZQ376350 Corp</stp>
        <stp>blp_i_sprd_mid</stp>
        <stp>[sectors 01.xlsx]all names!R41C13</stp>
        <tr r="M41" s="16"/>
      </tp>
      <tp>
        <v>49.973567962646484</v>
        <stp/>
        <stp>##V3_BDPV12</stp>
        <stp>UV309787 Corp</stp>
        <stp>blp_i_sprd_mid</stp>
        <stp>[sectors 01.xlsx]all names!R54C12</stp>
        <tr r="L54" s="16"/>
      </tp>
      <tp>
        <v>49.973567962646484</v>
        <stp/>
        <stp>##V3_BDPV12</stp>
        <stp>UV309787 Corp</stp>
        <stp>blp_i_sprd_mid</stp>
        <stp>[sectors 01.xlsx]all names!R54C13</stp>
        <tr r="M54" s="16"/>
      </tp>
      <tp t="s">
        <v>EUR</v>
        <stp/>
        <stp>##V3_BDPV12</stp>
        <stp>EK337178 Corp</stp>
        <stp>crncy</stp>
        <stp>[sectors 01.xlsx]curves!R7C20</stp>
        <tr r="T7" s="20"/>
      </tp>
      <tp>
        <v>330.95693969726563</v>
        <stp/>
        <stp>##V3_BDPV12</stp>
        <stp>ZQ512606 Corp</stp>
        <stp>blp_i_sprd_mid</stp>
        <stp>[sectors 01.xlsx]all names!R16C13</stp>
        <tr r="M16" s="16"/>
      </tp>
      <tp>
        <v>212.42271423339844</v>
        <stp/>
        <stp>##V3_BDPV12</stp>
        <stp>AX076550 Corp</stp>
        <stp>blp_i_sprd_mid</stp>
        <stp>[sectors 01.xlsx]all names!R38C13</stp>
        <tr r="M38" s="16"/>
      </tp>
      <tp>
        <v>221.9356689453125</v>
        <stp/>
        <stp>##V3_BDPV12</stp>
        <stp>AQ026565 Corp</stp>
        <stp>blp_i_sprd_mid</stp>
        <stp>[sectors 01.xlsx]all names!R38C12</stp>
        <tr r="L38" s="16"/>
      </tp>
      <tp>
        <v>156.02717590332031</v>
        <stp/>
        <stp>##V3_BDPV12</stp>
        <stp>BJ924355 Corp</stp>
        <stp>blp_i_sprd_mid</stp>
        <stp>[sectors 01.xlsx]all names!R25C13</stp>
        <tr r="M25" s="16"/>
      </tp>
      <tp>
        <v>296.14212036132813</v>
        <stp/>
        <stp>##V3_BDPV12</stp>
        <stp>AW875570 Corp</stp>
        <stp>blp_i_sprd_mid</stp>
        <stp>[sectors 01.xlsx]all names!R28C12</stp>
        <tr r="L28" s="16"/>
      </tp>
      <tp>
        <v>411.7784423828125</v>
        <stp/>
        <stp>##V3_BDPV12</stp>
        <stp>LW253022 Corp</stp>
        <stp>blp_i_sprd_mid</stp>
        <stp>[sectors 01.xlsx]all names!R55C12</stp>
        <tr r="L55" s="16"/>
      </tp>
    </main>
    <main first="bofaddin.rtdserver">
      <tp t="s">
        <v>#N/A N/A</v>
        <stp/>
        <stp>BDH|137055768153218138</stp>
        <tr r="Y48" s="20"/>
        <tr r="X41" s="21"/>
      </tp>
    </main>
    <main first="bofaddin.rtdserver">
      <tp t="s">
        <v>#N/A N/A</v>
        <stp/>
        <stp>BDH|498974105128543534</stp>
        <tr r="Z6" s="24"/>
      </tp>
    </main>
    <main first="bloomberg.rtd">
      <tp>
        <v>401.22723388671875</v>
        <stp/>
        <stp>##V3_BDPV12</stp>
        <stp>AR936992 Corp</stp>
        <stp>blp_i_sprd_mid</stp>
        <stp>[sectors 01.xlsx]curves eur!R18C12</stp>
        <tr r="L18" s="21"/>
      </tp>
      <tp t="s">
        <v>EUR</v>
        <stp/>
        <stp>##V3_BDPV12</stp>
        <stp>ZS235422 Corp</stp>
        <stp>crncy</stp>
        <stp>[sectors 01.xlsx]sectors (table)!R15C17</stp>
        <tr r="Q15" s="24"/>
      </tp>
      <tp t="s">
        <v>EUR</v>
        <stp/>
        <stp>##V3_BDPV12</stp>
        <stp>ZR655675 Corp</stp>
        <stp>crncy</stp>
        <stp>[sectors 01.xlsx]sectors (table)!R35C18</stp>
        <tr r="R35" s="24"/>
      </tp>
      <tp t="s">
        <v>#N/A Field Not Applicable</v>
        <stp/>
        <stp>##V3_BDPV12</stp>
        <stp>EK337178 Corp</stp>
        <stp>nxt_call_dt</stp>
        <stp>[sectors 01.xlsx]all names!R7C8</stp>
        <tr r="H7" s="16"/>
      </tp>
      <tp t="s">
        <v>EUR</v>
        <stp/>
        <stp>##V3_BDPV12</stp>
        <stp>FR0013367612 Corp</stp>
        <stp>crncy</stp>
        <stp>[sectors 01.xlsx]curves eur!R15C19</stp>
        <tr r="S15" s="21"/>
      </tp>
      <tp>
        <v>434.88376969424962</v>
        <stp/>
        <stp>##V3_BDPV12</stp>
        <stp>ZR457518 Corp</stp>
        <stp>yas_ispread</stp>
        <stp>[sectors 01.xlsx]sectors (table)!R30C11</stp>
        <tr r="K30" s="24"/>
      </tp>
      <tp>
        <v>185.06264010852297</v>
        <stp/>
        <stp>##V3_BDPV12</stp>
        <stp>EJ723329 Corp</stp>
        <stp>yas_ispread</stp>
        <stp>[sectors 01.xlsx]sectors (table)!R23C11</stp>
        <tr r="K23" s="24"/>
      </tp>
      <tp>
        <v>557.958984375</v>
        <stp/>
        <stp>##V3_BDPV12</stp>
        <stp>AS146490 Corp</stp>
        <stp>blp_i_sprd_mid</stp>
        <stp>[sectors 01.xlsx]curves eur!R41C13</stp>
        <tr r="M41" s="21"/>
      </tp>
      <tp>
        <v>693.5069580078125</v>
        <stp/>
        <stp>##V3_BDPV12</stp>
        <stp>AS146424 Corp</stp>
        <stp>blp_i_sprd_mid</stp>
        <stp>[sectors 01.xlsx]curves eur!R41C12</stp>
        <tr r="L41" s="21"/>
      </tp>
      <tp>
        <v>209.95686921013626</v>
        <stp/>
        <stp>##V3_BDPV12</stp>
        <stp>ZQ100348 Corp</stp>
        <stp>yas_ispread</stp>
        <stp>[sectors 01.xlsx]sectors (table)!R28C12</stp>
        <tr r="L28" s="24"/>
      </tp>
      <tp>
        <v>356.9078369140625</v>
        <stp/>
        <stp>##V3_BDPV12</stp>
        <stp>EK872764 Corp</stp>
        <stp>blp_i_sprd_mid</stp>
        <stp>[sectors 01.xlsx]curves eur!R12C13</stp>
        <tr r="M12" s="21"/>
      </tp>
      <tp>
        <v>309.01751708984375</v>
        <stp/>
        <stp>##V3_BDPV12</stp>
        <stp>EK352403 Corp</stp>
        <stp>blp_i_sprd_mid</stp>
        <stp>[sectors 01.xlsx]curves eur!R14C12</stp>
        <tr r="L14" s="21"/>
      </tp>
      <tp t="s">
        <v>EUR</v>
        <stp/>
        <stp>##V3_BDPV12</stp>
        <stp>XS1207058733 Corp</stp>
        <stp>crncy</stp>
        <stp>[sectors 01.xlsx]curves eur!R11C19</stp>
        <tr r="S11" s="21"/>
      </tp>
      <tp>
        <v>330.95693969726563</v>
        <stp/>
        <stp>##V3_BDPV12</stp>
        <stp>ZQ512606 Corp</stp>
        <stp>blp_i_sprd_mid</stp>
        <stp>[sectors 01.xlsx]curves!R12C14</stp>
        <tr r="N12" s="20"/>
      </tp>
      <tp>
        <v>407.7589111328125</v>
        <stp/>
        <stp>##V3_BDPV12</stp>
        <stp>ZQ782646 Corp</stp>
        <stp>blp_i_sprd_mid</stp>
        <stp>[sectors 01.xlsx]curves!R20C14</stp>
        <tr r="N20" s="20"/>
      </tp>
      <tp t="s">
        <v>EUR</v>
        <stp/>
        <stp>##V3_BDPV12</stp>
        <stp>AL211915 Corp</stp>
        <stp>crncy</stp>
        <stp>[sectors 01.xlsx]sectors (table)!R5C18</stp>
        <tr r="R5" s="24"/>
      </tp>
      <tp t="s">
        <v>26/06/2023</v>
        <stp/>
        <stp>##V3_BDPV12</stp>
        <stp>EJ723329 Corp</stp>
        <stp>nxt_call_dt</stp>
        <stp>[sectors 01.xlsx]curves!R35C9</stp>
        <tr r="I35" s="20"/>
      </tp>
      <tp t="s">
        <v>01/12/2021</v>
        <stp/>
        <stp>##V3_BDPV12</stp>
        <stp>EK605885 Corp</stp>
        <stp>nxt_call_dt</stp>
        <stp>[sectors 01.xlsx]curves!R43C9</stp>
        <tr r="I43" s="20"/>
      </tp>
      <tp>
        <v>476.54257202148438</v>
        <stp/>
        <stp>##V3_BDPV12</stp>
        <stp>ZQ578143 Corp</stp>
        <stp>blp_i_sprd_mid</stp>
        <stp>[sectors 01.xlsx]all names!R37C13</stp>
        <tr r="M37" s="16"/>
      </tp>
      <tp>
        <v>476.54257202148438</v>
        <stp/>
        <stp>##V3_BDPV12</stp>
        <stp>ZQ578143 Corp</stp>
        <stp>blp_i_sprd_mid</stp>
        <stp>[sectors 01.xlsx]all names!R37C12</stp>
        <tr r="L37" s="16"/>
      </tp>
      <tp>
        <v>275.94964599609375</v>
        <stp/>
        <stp>##V3_BDPV12</stp>
        <stp>ZP870673 Corp</stp>
        <stp>blp_i_sprd_mid</stp>
        <stp>[sectors 01.xlsx]all names!R64C13</stp>
        <tr r="M64" s="16"/>
      </tp>
      <tp>
        <v>333.97781372070313</v>
        <stp/>
        <stp>##V3_BDPV12</stp>
        <stp>AS256491 Corp</stp>
        <stp>blp_i_sprd_mid</stp>
        <stp>[sectors 01.xlsx]all names!R36C13</stp>
        <tr r="M36" s="16"/>
      </tp>
      <tp>
        <v>557.958984375</v>
        <stp/>
        <stp>##V3_BDPV12</stp>
        <stp>AS146490 Corp</stp>
        <stp>blp_i_sprd_mid</stp>
        <stp>[sectors 01.xlsx]all names!R69C13</stp>
        <tr r="M69" s="16"/>
      </tp>
      <tp>
        <v>344.22467041015625</v>
        <stp/>
        <stp>##V3_BDPV12</stp>
        <stp>AU654481 Corp</stp>
        <stp>blp_i_sprd_mid</stp>
        <stp>[sectors 01.xlsx]all names!R72C12</stp>
        <tr r="L72" s="16"/>
      </tp>
      <tp>
        <v>314.70913696289063</v>
        <stp/>
        <stp>##V3_BDPV12</stp>
        <stp>AS640440 Corp</stp>
        <stp>blp_i_sprd_mid</stp>
        <stp>[sectors 01.xlsx]all names!R31C13</stp>
        <tr r="M31" s="16"/>
      </tp>
      <tp>
        <v>513.34576416015625</v>
        <stp/>
        <stp>##V3_BDPV12</stp>
        <stp>AL211915 Corp</stp>
        <stp>blp_i_sprd_mid</stp>
        <stp>[sectors 01.xlsx]all names!R55C13</stp>
        <tr r="M55" s="16"/>
      </tp>
      <tp>
        <v>251.89971923828125</v>
        <stp/>
        <stp>##V3_BDPV12</stp>
        <stp>AZ371883 Corp</stp>
        <stp>blp_i_sprd_mid</stp>
        <stp>[sectors 01.xlsx]all names!R32C13</stp>
        <tr r="M32" s="16"/>
      </tp>
      <tp>
        <v>497.09268188476563</v>
        <stp/>
        <stp>##V3_BDPV12</stp>
        <stp>AP909674 Corp</stp>
        <stp>blp_i_sprd_mid</stp>
        <stp>[sectors 01.xlsx]all names!R35C13</stp>
        <tr r="M35" s="16"/>
      </tp>
      <tp>
        <v>497.09268188476563</v>
        <stp/>
        <stp>##V3_BDPV12</stp>
        <stp>AP909674 Corp</stp>
        <stp>blp_i_sprd_mid</stp>
        <stp>[sectors 01.xlsx]all names!R35C12</stp>
        <tr r="L35" s="16"/>
      </tp>
    </main>
    <main first="bofaddin.rtdserver">
      <tp t="e">
        <v>#N/A</v>
        <stp/>
        <stp>BDH|418602602815450403</stp>
        <tr r="Z30" s="24"/>
      </tp>
    </main>
    <main first="bloomberg.rtd">
      <tp t="s">
        <v>24/03/2021</v>
        <stp/>
        <stp>##V3_BDPV12</stp>
        <stp>EK131366 Corp</stp>
        <stp>nxt_call_dt</stp>
        <stp>[sectors 01.xlsx]directH (tkr)!R33C5</stp>
        <tr r="E33" s="15"/>
      </tp>
      <tp t="s">
        <v>EUR</v>
        <stp/>
        <stp>##V3_BDPV12</stp>
        <stp>ZR796682 Corp</stp>
        <stp>crncy</stp>
        <stp>[sectors 01.xlsx]sectors (table)!R26C17</stp>
        <tr r="Q26" s="24"/>
      </tp>
      <tp>
        <v>353.26027268190347</v>
        <stp/>
        <stp>##V3_BDPV12</stp>
        <stp>BK122273 Corp</stp>
        <stp>yas_ispread</stp>
        <stp>[sectors 01.xlsx]sectors (table)!R21C11</stp>
        <tr r="K21" s="24"/>
      </tp>
      <tp>
        <v>302.12707189554334</v>
        <stp/>
        <stp>##V3_BDPV12</stp>
        <stp>ZR441424 Corp</stp>
        <stp>yas_ispread</stp>
        <stp>[sectors 01.xlsx]sectors (table)!R24C12</stp>
        <tr r="L24" s="24"/>
      </tp>
      <tp t="s">
        <v>EUR</v>
        <stp/>
        <stp>##V3_BDPV12</stp>
        <stp>ZR796862 Corp</stp>
        <stp>crncy</stp>
        <stp>[sectors 01.xlsx]sectors (table)!R26C18</stp>
        <tr r="R26" s="24"/>
      </tp>
      <tp>
        <v>296.14212036132813</v>
        <stp/>
        <stp>##V3_BDPV12</stp>
        <stp>AW875570 Corp</stp>
        <stp>blp_i_sprd_mid</stp>
        <stp>[sectors 01.xlsx]curves eur!R42C12</stp>
        <tr r="L42" s="21"/>
      </tp>
      <tp t="s">
        <v>EUR</v>
        <stp/>
        <stp>##V3_BDPV12</stp>
        <stp>XS1713463716 Corp</stp>
        <stp>crncy</stp>
        <stp>[sectors 01.xlsx]curves eur!R16C19</stp>
        <tr r="S16" s="21"/>
      </tp>
      <tp t="s">
        <v>EUR</v>
        <stp/>
        <stp>##V3_BDPV12</stp>
        <stp>XS2011260531 Corp</stp>
        <stp>crncy</stp>
        <stp>[sectors 01.xlsx]curves eur!R20C19</stp>
        <tr r="S20" s="21"/>
      </tp>
      <tp t="s">
        <v>EUR</v>
        <stp/>
        <stp>##V3_BDPV12</stp>
        <stp>XS1501167164 Corp</stp>
        <stp>crncy</stp>
        <stp>[sectors 01.xlsx]curves eur!R29C19</stp>
        <tr r="S29" s="21"/>
      </tp>
      <tp>
        <v>397.46524047851563</v>
        <stp/>
        <stp>##V3_BDPV12</stp>
        <stp>EK811579 Corp</stp>
        <stp>blp_i_sprd_mid</stp>
        <stp>[sectors 01.xlsx]curves eur!R33C13</stp>
        <tr r="M33" s="21"/>
      </tp>
      <tp>
        <v>262.38067626953125</v>
        <stp/>
        <stp>##V3_BDPV12</stp>
        <stp>EK821917 Corp</stp>
        <stp>blp_i_sprd_mid</stp>
        <stp>[sectors 01.xlsx]curves eur!R21C12</stp>
        <tr r="L21" s="21"/>
      </tp>
      <tp>
        <v>239.18228149414063</v>
        <stp/>
        <stp>##V3_BDPV12</stp>
        <stp>ZR363806 Corp</stp>
        <stp>blp_i_sprd_mid</stp>
        <stp>[sectors 01.xlsx]curves!R31C13</stp>
        <tr r="M31" s="20"/>
      </tp>
      <tp>
        <v>264.9637451171875</v>
        <stp/>
        <stp>##V3_BDPV12</stp>
        <stp>ZR363807 Corp</stp>
        <stp>blp_i_sprd_mid</stp>
        <stp>[sectors 01.xlsx]curves!R31C14</stp>
        <tr r="N31" s="20"/>
      </tp>
      <tp t="s">
        <v>18/05/2022</v>
        <stp/>
        <stp>##V3_BDPV12</stp>
        <stp>LW068019 Corp</stp>
        <stp>nxt_call_dt</stp>
        <stp>[sectors 01.xlsx]curves!R46C9</stp>
        <tr r="I46" s="20"/>
      </tp>
      <tp t="s">
        <v>24/08/2023</v>
        <stp/>
        <stp>##V3_BDPV12</stp>
        <stp>AS640422 Corp</stp>
        <stp>nxt_call_dt</stp>
        <stp>[sectors 01.xlsx]curves!R23C9</stp>
        <tr r="I23" s="20"/>
      </tp>
      <tp t="s">
        <v>19/07/2023</v>
        <stp/>
        <stp>##V3_BDPV12</stp>
        <stp>AO262498 Corp</stp>
        <stp>nxt_call_dt</stp>
        <stp>[sectors 01.xlsx]curves!R41C9</stp>
        <tr r="I41" s="20"/>
      </tp>
      <tp t="s">
        <v>EUR</v>
        <stp/>
        <stp>##V3_BDPV12</stp>
        <stp>ZP482524 Corp</stp>
        <stp>crncy</stp>
        <stp>[sectors 01.xlsx]curves!R8C21</stp>
        <tr r="U8" s="20"/>
      </tp>
      <tp>
        <v>432.90533447265625</v>
        <stp/>
        <stp>##V3_BDPV12</stp>
        <stp>EK523297 Corp</stp>
        <stp>blp_i_sprd_mid</stp>
        <stp>[sectors 01.xlsx]all names!R74C12</stp>
        <tr r="L74" s="16"/>
      </tp>
      <tp>
        <v>432.90533447265625</v>
        <stp/>
        <stp>##V3_BDPV12</stp>
        <stp>EK523297 Corp</stp>
        <stp>blp_i_sprd_mid</stp>
        <stp>[sectors 01.xlsx]all names!R74C13</stp>
        <tr r="M74" s="16"/>
      </tp>
      <tp>
        <v>262.38067626953125</v>
        <stp/>
        <stp>##V3_BDPV12</stp>
        <stp>EK821917 Corp</stp>
        <stp>blp_i_sprd_mid</stp>
        <stp>[sectors 01.xlsx]all names!R56C12</stp>
        <tr r="L56" s="16"/>
      </tp>
      <tp>
        <v>356.8846435546875</v>
        <stp/>
        <stp>##V3_BDPV12</stp>
        <stp>AV915324 Corp</stp>
        <stp>blp_i_sprd_mid</stp>
        <stp>[sectors 01.xlsx]all names!R58C13</stp>
        <tr r="M58" s="16"/>
      </tp>
      <tp>
        <v>548.7900390625</v>
        <stp/>
        <stp>##V3_BDPV12</stp>
        <stp>AS322477 Corp</stp>
        <stp>blp_i_sprd_mid</stp>
        <stp>[sectors 01.xlsx]all names!R23C12</stp>
        <tr r="L23" s="16"/>
      </tp>
      <tp>
        <v>200.76129150390625</v>
        <stp/>
        <stp>##V3_BDPV12</stp>
        <stp>EK634166 Corp</stp>
        <stp>blp_i_sprd_mid</stp>
        <stp>[sectors 01.xlsx]all names!R45C12</stp>
        <tr r="L45" s="16"/>
      </tp>
      <tp>
        <v>508.30850219726563</v>
        <stp/>
        <stp>##V3_BDPV12</stp>
        <stp>EK824997 Corp</stp>
        <stp>blp_i_sprd_mid</stp>
        <stp>[sectors 01.xlsx]all names!R21C13</stp>
        <tr r="M21" s="16"/>
      </tp>
      <tp>
        <v>259.3602294921875</v>
        <stp/>
        <stp>##V3_BDPV12</stp>
        <stp>EK605885 Corp</stp>
        <stp>blp_i_sprd_mid</stp>
        <stp>[sectors 01.xlsx]all names!R60C13</stp>
        <tr r="M60" s="16"/>
      </tp>
      <tp>
        <v>259.3602294921875</v>
        <stp/>
        <stp>##V3_BDPV12</stp>
        <stp>EK605885 Corp</stp>
        <stp>blp_i_sprd_mid</stp>
        <stp>[sectors 01.xlsx]all names!R60C12</stp>
        <tr r="L60" s="16"/>
      </tp>
      <tp>
        <v>233.22578430175781</v>
        <stp/>
        <stp>##V3_BDPV12</stp>
        <stp>AZ851450 Corp</stp>
        <stp>blp_i_sprd_mid</stp>
        <stp>[sectors 01.xlsx]all names!R30C13</stp>
        <tr r="M30" s="16"/>
      </tp>
      <tp>
        <v>413.28329467773438</v>
        <stp/>
        <stp>##V3_BDPV12</stp>
        <stp>AR738776 Corp</stp>
        <stp>blp_i_sprd_mid</stp>
        <stp>[sectors 01.xlsx]all names!R63C12</stp>
        <tr r="L63" s="16"/>
      </tp>
    </main>
    <main first="bofaddin.rtdserver">
      <tp t="s">
        <v>#N/A N/A</v>
        <stp/>
        <stp>BDH|661594051366971062</stp>
        <tr r="AA29" s="24"/>
      </tp>
    </main>
    <main first="bofaddin.rtdserver">
      <tp t="s">
        <v>#N/A N/A</v>
        <stp/>
        <stp>BDH|729934467348073102</stp>
        <tr r="Y44" s="20"/>
        <tr r="X38" s="21"/>
      </tp>
    </main>
    <main first="bloomberg.rtd">
      <tp>
        <v>481.06236104305947</v>
        <stp/>
        <stp>##V3_BDPV12</stp>
        <stp>ZP659512 Corp</stp>
        <stp>yas_ispread</stp>
        <stp>[sectors 01.xlsx]sectors (table)!R15C12</stp>
        <tr r="L15" s="24"/>
      </tp>
      <tp t="s">
        <v>EUR</v>
        <stp/>
        <stp>##V3_BDPV12</stp>
        <stp>ZR457518 Corp</stp>
        <stp>crncy</stp>
        <stp>[sectors 01.xlsx]sectors (table)!R30C17</stp>
        <tr r="Q30" s="24"/>
      </tp>
      <tp>
        <v>381.20927063491661</v>
        <stp/>
        <stp>##V3_BDPV12</stp>
        <stp>BK123260 Corp</stp>
        <stp>yas_ispread</stp>
        <stp>[sectors 01.xlsx]sectors (table)!R21C12</stp>
        <tr r="L21" s="24"/>
      </tp>
      <tp>
        <v>344.22467041015625</v>
        <stp/>
        <stp>##V3_BDPV12</stp>
        <stp>AU654481 Corp</stp>
        <stp>blp_i_sprd_mid</stp>
        <stp>[sectors 01.xlsx]curves eur!R36C12</stp>
        <tr r="L36" s="21"/>
      </tp>
      <tp>
        <v>60.817837014265798</v>
        <stp/>
        <stp>##V3_BDPV12</stp>
        <stp>UV391246 Corp</stp>
        <stp>yas_ispread</stp>
        <stp>[sectors 01.xlsx]sectors (table)!R16C11</stp>
        <tr r="K16" s="24"/>
      </tp>
      <tp>
        <v>204.77713548960043</v>
        <stp/>
        <stp>##V3_BDPV12</stp>
        <stp>ZQ099270 Corp</stp>
        <stp>yas_ispread</stp>
        <stp>[sectors 01.xlsx]sectors (table)!R28C11</stp>
        <tr r="K28" s="24"/>
      </tp>
      <tp>
        <v>558.08144703522601</v>
        <stp/>
        <stp>##V3_BDPV12</stp>
        <stp>ZS108668 Corp</stp>
        <stp>yas_ispread</stp>
        <stp>[sectors 01.xlsx]sectors (table)!R11C12</stp>
        <tr r="L11" s="24"/>
      </tp>
      <tp>
        <v>223.52493286132813</v>
        <stp/>
        <stp>##V3_BDPV12</stp>
        <stp>ZQ804479 Corp</stp>
        <stp>blp_i_sprd_mid</stp>
        <stp>[sectors 01.xlsx]curves!R35C14</stp>
        <tr r="N35" s="20"/>
      </tp>
      <tp>
        <v>203.94309997558594</v>
        <stp/>
        <stp>##V3_BDPV12</stp>
        <stp>ZP454068 Corp</stp>
        <stp>blp_i_sprd_mid</stp>
        <stp>[sectors 01.xlsx]curves!R21C14</stp>
        <tr r="N21" s="20"/>
      </tp>
      <tp t="s">
        <v>03/10/2023</v>
        <stp/>
        <stp>##V3_BDPV12</stp>
        <stp>AU654481 Corp</stp>
        <stp>nxt_call_dt</stp>
        <stp>[sectors 01.xlsx]curves!R50C9</stp>
        <tr r="I50" s="20"/>
      </tp>
      <tp t="s">
        <v>30/01/2024</v>
        <stp/>
        <stp>##V3_BDPV12</stp>
        <stp>AW875570 Corp</stp>
        <stp>nxt_call_dt</stp>
        <stp>[sectors 01.xlsx]curves!R21C9</stp>
        <tr r="I21" s="20"/>
      </tp>
      <tp t="s">
        <v>01/07/2024</v>
        <stp/>
        <stp>##V3_BDPV12</stp>
        <stp>EK352403 Corp</stp>
        <stp>nxt_call_dt</stp>
        <stp>[sectors 01.xlsx]curves!R12C9</stp>
        <tr r="I12" s="20"/>
      </tp>
      <tp t="s">
        <v>22/03/2026</v>
        <stp/>
        <stp>##V3_BDPV12</stp>
        <stp>BK122273 Corp</stp>
        <stp>nxt_call_dt</stp>
        <stp>[sectors 01.xlsx]curves!R15C9</stp>
        <tr r="I15" s="20"/>
      </tp>
      <tp t="s">
        <v>EUR</v>
        <stp/>
        <stp>##V3_BDPV12</stp>
        <stp>ZQ258633 Corp</stp>
        <stp>crncy</stp>
        <stp>[sectors 01.xlsx]curves!R7C21</stp>
        <tr r="U7" s="20"/>
      </tp>
      <tp t="s">
        <v>29/01/2024</v>
        <stp/>
        <stp>##V3_BDPV12</stp>
        <stp>AL211915 Corp</stp>
        <stp>nxt_call_dt</stp>
        <stp>[sectors 01.xlsx]sectors (table)!R5C8</stp>
        <tr r="H5" s="24"/>
      </tp>
      <tp>
        <v>484.54107666015625</v>
        <stp/>
        <stp>##V3_BDPV12</stp>
        <stp>AN964724 Corp</stp>
        <stp>blp_i_sprd_mid</stp>
        <stp>[sectors 01.xlsx]all names!R14C12</stp>
        <tr r="L14" s="16"/>
      </tp>
      <tp t="s">
        <v>06/10/2168</v>
        <stp/>
        <stp>##V3_BDPV12</stp>
        <stp>XS1501166869 Corp</stp>
        <stp>calc_maturity</stp>
        <stp>[sectors 01.xlsx]main!R42C10</stp>
        <tr r="J42" s="1"/>
      </tp>
      <tp t="s">
        <v>06/10/2168</v>
        <stp/>
        <stp>##V3_BDPV12</stp>
        <stp>XS1501166869 Corp</stp>
        <stp>calc_maturity</stp>
        <stp>[sectors 01.xlsx]main!R35C10</stp>
        <tr r="J35" s="1"/>
      </tp>
      <tp t="s">
        <v>06/10/2168</v>
        <stp/>
        <stp>##V3_BDPV12</stp>
        <stp>XS1501166869 Corp</stp>
        <stp>calc_maturity</stp>
        <stp>[sectors 01.xlsx]main!R36C10</stp>
        <tr r="J36" s="1"/>
      </tp>
    </main>
    <main first="bofaddin.rtdserver">
      <tp t="s">
        <v>#N/A N/A</v>
        <stp/>
        <stp>BDH|764134918319386875</stp>
        <tr r="AE14" s="20"/>
      </tp>
      <tp t="s">
        <v>#N/A N/A</v>
        <stp/>
        <stp>BDH|581667138721721561</stp>
        <tr r="Y29" s="20"/>
      </tp>
    </main>
    <main first="bloomberg.rtd">
      <tp t="s">
        <v>20/03/2022</v>
        <stp/>
        <stp>##V3_BDPV12</stp>
        <stp>EK811633 Corp</stp>
        <stp>nxt_call_dt</stp>
        <stp>[sectors 01.xlsx]directH (tkr)!R32C5</stp>
        <tr r="E32" s="15"/>
      </tp>
      <tp t="s">
        <v>EUR</v>
        <stp/>
        <stp>##V3_BDPV12</stp>
        <stp>ZQ100348 Corp</stp>
        <stp>crncy</stp>
        <stp>[sectors 01.xlsx]sectors (table)!R28C18</stp>
        <tr r="R28" s="24"/>
      </tp>
      <tp>
        <v>407.51497085946909</v>
        <stp/>
        <stp>##V3_BDPV12</stp>
        <stp>AR738776 Corp</stp>
        <stp>yas_ispread</stp>
        <stp>[sectors 01.xlsx]sectors (table)!R35C11</stp>
        <tr r="K35" s="24"/>
      </tp>
      <tp t="s">
        <v>EUR</v>
        <stp/>
        <stp>##V3_BDPV12</stp>
        <stp>ZP870673 Corp</stp>
        <stp>crncy</stp>
        <stp>[sectors 01.xlsx]sectors (table)!R20C18</stp>
        <tr r="R20" s="24"/>
      </tp>
      <tp>
        <v>474.0010484172185</v>
        <stp/>
        <stp>##V3_BDPV12</stp>
        <stp>ZS235422 Corp</stp>
        <stp>yas_ispread</stp>
        <stp>[sectors 01.xlsx]sectors (table)!R15C11</stp>
        <tr r="K15" s="24"/>
      </tp>
      <tp>
        <v>402.1720777321234</v>
        <stp/>
        <stp>##V3_BDPV12</stp>
        <stp>AR936992 Corp</stp>
        <stp>yas_ispread</stp>
        <stp>[sectors 01.xlsx]sectors (table)!R18C11</stp>
        <tr r="K18" s="24"/>
      </tp>
      <tp t="s">
        <v>EUR</v>
        <stp/>
        <stp>##V3_BDPV12</stp>
        <stp>FR0011697028 Corp</stp>
        <stp>crncy</stp>
        <stp>[sectors 01.xlsx]curves eur!R15C20</stp>
        <tr r="T15" s="21"/>
      </tp>
      <tp t="s">
        <v>30/01/2025</v>
        <stp/>
        <stp>##V3_BDPV12</stp>
        <stp>ZQ258633 Corp</stp>
        <stp>nxt_call_dt</stp>
        <stp>[sectors 01.xlsx]all names!R7C9</stp>
        <tr r="I7" s="16"/>
      </tp>
      <tp t="s">
        <v>EUR</v>
        <stp/>
        <stp>##V3_BDPV12</stp>
        <stp>XS1294343337 Corp</stp>
        <stp>crncy</stp>
        <stp>[sectors 01.xlsx]curves eur!R31C20</stp>
        <tr r="T31" s="21"/>
      </tp>
      <tp t="s">
        <v>BB</v>
        <stp/>
        <stp>##V3_BDPV12</stp>
        <stp>AW875570 Corp</stp>
        <stp>bb_composite</stp>
        <stp>[sectors 01.xlsx]sectors (table)!R8C15</stp>
        <tr r="O8" s="24"/>
      </tp>
      <tp>
        <v>390.81045532226563</v>
        <stp/>
        <stp>##V3_BDPV12</stp>
        <stp>ZR655675 Corp</stp>
        <stp>blp_i_sprd_mid</stp>
        <stp>[sectors 01.xlsx]curves!R44C14</stp>
        <tr r="N44" s="20"/>
      </tp>
      <tp t="s">
        <v>09/08/2023</v>
        <stp/>
        <stp>##V3_BDPV12</stp>
        <stp>AS322477 Corp</stp>
        <stp>nxt_call_dt</stp>
        <stp>[sectors 01.xlsx]curves!R17C9</stp>
        <tr r="I17" s="20"/>
      </tp>
      <tp>
        <v>474.35720825195313</v>
        <stp/>
        <stp>##V3_BDPV12</stp>
        <stp>ZS235422 Corp</stp>
        <stp>blp_i_sprd_mid</stp>
        <stp>[sectors 01.xlsx]curves!R38C13</stp>
        <tr r="M38" s="20"/>
      </tp>
      <tp t="s">
        <v>16/01/2023</v>
        <stp/>
        <stp>##V3_BDPV12</stp>
        <stp>AQ711148 Corp</stp>
        <stp>nxt_call_dt</stp>
        <stp>[sectors 01.xlsx]curves!R24C9</stp>
        <tr r="I24" s="20"/>
      </tp>
      <tp t="s">
        <v>21/07/2023</v>
        <stp/>
        <stp>##V3_BDPV12</stp>
        <stp>AN964724 Corp</stp>
        <stp>nxt_call_dt</stp>
        <stp>[sectors 01.xlsx]curves!R11C9</stp>
        <tr r="I11" s="20"/>
      </tp>
      <tp t="s">
        <v>30/03/2022</v>
        <stp/>
        <stp>##V3_BDPV12</stp>
        <stp>EK821917 Corp</stp>
        <stp>nxt_call_dt</stp>
        <stp>[sectors 01.xlsx]curves!R40C9</stp>
        <tr r="I40" s="20"/>
      </tp>
      <tp>
        <v>408.86264038085938</v>
        <stp/>
        <stp>##V3_BDPV12</stp>
        <stp>UV323151 Corp</stp>
        <stp>blp_i_sprd_mid</stp>
        <stp>[sectors 01.xlsx]all names!R52C13</stp>
        <tr r="M52" s="16"/>
      </tp>
      <tp t="s">
        <v>EUR</v>
        <stp/>
        <stp>##V3_BDPV12</stp>
        <stp>AR936992 Corp</stp>
        <stp>crncy</stp>
        <stp>[sectors 01.xlsx]curves!R9C20</stp>
        <tr r="T9" s="20"/>
      </tp>
      <tp>
        <v>356.9078369140625</v>
        <stp/>
        <stp>##V3_BDPV12</stp>
        <stp>EK872764 Corp</stp>
        <stp>blp_i_sprd_mid</stp>
        <stp>[sectors 01.xlsx]all names!R47C13</stp>
        <tr r="M47" s="16"/>
      </tp>
      <tp>
        <v>254.59291076660156</v>
        <stp/>
        <stp>##V3_BDPV12</stp>
        <stp>AU216832 Corp</stp>
        <stp>blp_i_sprd_mid</stp>
        <stp>[sectors 01.xlsx]all names!R29C13</stp>
        <tr r="M29" s="16"/>
      </tp>
      <tp>
        <v>254.59291076660156</v>
        <stp/>
        <stp>##V3_BDPV12</stp>
        <stp>AU216832 Corp</stp>
        <stp>blp_i_sprd_mid</stp>
        <stp>[sectors 01.xlsx]all names!R29C12</stp>
        <tr r="L29" s="16"/>
      </tp>
      <tp>
        <v>264.10293579101563</v>
        <stp/>
        <stp>##V3_BDPV12</stp>
        <stp>EK753416 Corp</stp>
        <stp>blp_i_sprd_mid</stp>
        <stp>[sectors 01.xlsx]all names!R36C12</stp>
        <tr r="L36" s="16"/>
      </tp>
      <tp t="s">
        <v>#N/A Field Not Applicable</v>
        <stp/>
        <stp>##V3_BDPV12</stp>
        <stp>AO262515 Corp</stp>
        <stp>blp_i_sprd_mid</stp>
        <stp>[sectors 01.xlsx]all names!R57C13</stp>
        <tr r="M57" s="16"/>
      </tp>
      <tp>
        <v>399.060791015625</v>
        <stp/>
        <stp>##V3_BDPV12</stp>
        <stp>BG013162 Corp</stp>
        <stp>blp_i_sprd_mid</stp>
        <stp>[sectors 01.xlsx]all names!R20C12</stp>
        <tr r="L20" s="16"/>
      </tp>
      <tp>
        <v>399.060791015625</v>
        <stp/>
        <stp>##V3_BDPV12</stp>
        <stp>BG013162 Corp</stp>
        <stp>blp_i_sprd_mid</stp>
        <stp>[sectors 01.xlsx]all names!R20C13</stp>
        <tr r="M20" s="16"/>
      </tp>
      <tp>
        <v>311.08587646484375</v>
        <stp/>
        <stp>##V3_BDPV12</stp>
        <stp>AX960245 Corp</stp>
        <stp>blp_i_sprd_mid</stp>
        <stp>[sectors 01.xlsx]all names!R43C12</stp>
        <tr r="L43" s="16"/>
      </tp>
      <tp>
        <v>311.08587646484375</v>
        <stp/>
        <stp>##V3_BDPV12</stp>
        <stp>AX960245 Corp</stp>
        <stp>blp_i_sprd_mid</stp>
        <stp>[sectors 01.xlsx]all names!R43C13</stp>
        <tr r="M43" s="16"/>
      </tp>
      <tp>
        <v>244.07723999023438</v>
        <stp/>
        <stp>##V3_BDPV12</stp>
        <stp>EK628291 Corp</stp>
        <stp>blp_i_sprd_mid</stp>
        <stp>[sectors 01.xlsx]all names!R71C12</stp>
        <tr r="L71" s="16"/>
      </tp>
      <tp>
        <v>244.07723999023438</v>
        <stp/>
        <stp>##V3_BDPV12</stp>
        <stp>EK628291 Corp</stp>
        <stp>blp_i_sprd_mid</stp>
        <stp>[sectors 01.xlsx]all names!R71C13</stp>
        <tr r="M71" s="16"/>
      </tp>
      <tp>
        <v>145.68780517578125</v>
        <stp/>
        <stp>##V3_BDPV12</stp>
        <stp>AR008123 Corp</stp>
        <stp>blp_i_sprd_mid</stp>
        <stp>[sectors 01.xlsx]all names!R11C12</stp>
        <tr r="L11" s="16"/>
      </tp>
    </main>
    <main first="bloomberg.rtd">
      <tp t="s">
        <v>ACFP 2 5/8 PERP</v>
        <stp/>
        <stp>##V3_BDPV12</stp>
        <stp>ZQ258633 Corp</stp>
        <stp>security_name</stp>
        <stp>[sectors 01.xlsx]curves!R7C8</stp>
        <tr r="H7" s="20"/>
      </tp>
    </main>
    <main first="bloomberg.rtd">
      <tp t="s">
        <v>04/09/2023</v>
        <stp/>
        <stp>##V3_BDPV12</stp>
        <stp>EJ811600 Corp</stp>
        <stp>nxt_call_dt</stp>
        <stp>[sectors 01.xlsx]directH (tkr)!R30C5</stp>
        <tr r="E30" s="15"/>
      </tp>
      <tp t="s">
        <v>EUR</v>
        <stp/>
        <stp>##V3_BDPV12</stp>
        <stp>ZR441424 Corp</stp>
        <stp>crncy</stp>
        <stp>[sectors 01.xlsx]sectors (table)!R24C18</stp>
        <tr r="R24" s="24"/>
      </tp>
      <tp>
        <v>253.36363696890552</v>
        <stp/>
        <stp>##V3_BDPV12</stp>
        <stp>AM938782 Corp</stp>
        <stp>yas_ispread</stp>
        <stp>[sectors 01.xlsx]sectors (table)!R20C11</stp>
        <tr r="K20" s="24"/>
      </tp>
      <tp>
        <v>391.29338643468475</v>
        <stp/>
        <stp>##V3_BDPV12</stp>
        <stp>ZR655675 Corp</stp>
        <stp>yas_ispread</stp>
        <stp>[sectors 01.xlsx]sectors (table)!R35C12</stp>
        <tr r="L35" s="24"/>
      </tp>
      <tp>
        <v>322.80099487304688</v>
        <stp/>
        <stp>##V3_BDPV12</stp>
        <stp>AU692498 Corp</stp>
        <stp>blp_i_sprd_mid</stp>
        <stp>[sectors 01.xlsx]curves eur!R36C13</stp>
        <tr r="M36" s="21"/>
      </tp>
      <tp>
        <v>392.91522963570645</v>
        <stp/>
        <stp>##V3_BDPV12</stp>
        <stp>ZR796862 Corp</stp>
        <stp>yas_ispread</stp>
        <stp>[sectors 01.xlsx]sectors (table)!R26C12</stp>
        <tr r="L26" s="24"/>
      </tp>
      <tp>
        <v>548.7900390625</v>
        <stp/>
        <stp>##V3_BDPV12</stp>
        <stp>AS322477 Corp</stp>
        <stp>blp_i_sprd_mid</stp>
        <stp>[sectors 01.xlsx]curves eur!R13C12</stp>
        <tr r="L13" s="21"/>
      </tp>
      <tp>
        <v>394.91583251953125</v>
        <stp/>
        <stp>##V3_BDPV12</stp>
        <stp>ZR796862 Corp</stp>
        <stp>blp_i_sprd_mid</stp>
        <stp>[sectors 01.xlsx]curves!R28C14</stp>
        <tr r="N28" s="20"/>
      </tp>
      <tp>
        <v>381.28085327148438</v>
        <stp/>
        <stp>##V3_BDPV12</stp>
        <stp>ZR796682 Corp</stp>
        <stp>blp_i_sprd_mid</stp>
        <stp>[sectors 01.xlsx]curves!R28C13</stp>
        <tr r="M28" s="20"/>
      </tp>
      <tp t="s">
        <v>BB+</v>
        <stp/>
        <stp>##V3_BDPV12</stp>
        <stp>BJ814648 Corp</stp>
        <stp>bb_composite</stp>
        <stp>[sectors 01.xlsx]sectors (table)!R9C16</stp>
        <tr r="P9" s="24"/>
      </tp>
      <tp>
        <v>375.25234985351563</v>
        <stp/>
        <stp>##V3_BDPV12</stp>
        <stp>ZQ376350 Corp</stp>
        <stp>blp_i_sprd_mid</stp>
        <stp>[sectors 01.xlsx]curves!R29C14</stp>
        <tr r="N29" s="20"/>
      </tp>
      <tp>
        <v>353.39517211914063</v>
        <stp/>
        <stp>##V3_BDPV12</stp>
        <stp>QJ937853 Corp</stp>
        <stp>blp_i_sprd_mid</stp>
        <stp>[sectors 01.xlsx]all names!R58C12</stp>
        <tr r="L58" s="16"/>
      </tp>
      <tp>
        <v>390.81045532226563</v>
        <stp/>
        <stp>##V3_BDPV12</stp>
        <stp>ZR655675 Corp</stp>
        <stp>blp_i_sprd_mid</stp>
        <stp>[sectors 01.xlsx]all names!R63C13</stp>
        <tr r="M63" s="16"/>
      </tp>
      <tp>
        <v>307.8756103515625</v>
        <stp/>
        <stp>##V3_BDPV12</stp>
        <stp>ZR441424 Corp</stp>
        <stp>blp_i_sprd_mid</stp>
        <stp>[sectors 01.xlsx]all names!R56C13</stp>
        <tr r="M56" s="16"/>
      </tp>
      <tp>
        <v>242.60870361328125</v>
        <stp/>
        <stp>##V3_BDPV12</stp>
        <stp>ZR570567 Corp</stp>
        <stp>blp_i_sprd_mid</stp>
        <stp>[sectors 01.xlsx]all names!R49C13</stp>
        <tr r="M49" s="16"/>
      </tp>
      <tp>
        <v>239.18228149414063</v>
        <stp/>
        <stp>##V3_BDPV12</stp>
        <stp>ZR363806 Corp</stp>
        <stp>blp_i_sprd_mid</stp>
        <stp>[sectors 01.xlsx]all names!R46C12</stp>
        <tr r="L46" s="16"/>
      </tp>
      <tp>
        <v>693.5069580078125</v>
        <stp/>
        <stp>##V3_BDPV12</stp>
        <stp>AS146424 Corp</stp>
        <stp>blp_i_sprd_mid</stp>
        <stp>[sectors 01.xlsx]all names!R69C12</stp>
        <tr r="L69" s="16"/>
      </tp>
      <tp>
        <v>2886.70703125</v>
        <stp/>
        <stp>##V3_BDPV12</stp>
        <stp>EJ891119 Corp</stp>
        <stp>blp_i_sprd_mid</stp>
        <stp>[sectors 01.xlsx]all names!R22C13</stp>
        <tr r="M22" s="16"/>
      </tp>
      <tp>
        <v>2886.70703125</v>
        <stp/>
        <stp>##V3_BDPV12</stp>
        <stp>EJ891119 Corp</stp>
        <stp>blp_i_sprd_mid</stp>
        <stp>[sectors 01.xlsx]all names!R22C12</stp>
        <tr r="L22" s="16"/>
      </tp>
    </main>
    <main first="bofaddin.rtdserver">
      <tp t="s">
        <v>#N/A N/A</v>
        <stp/>
        <stp>BDH|399177729841402106</stp>
        <tr r="Z8" s="20"/>
      </tp>
    </main>
    <main first="bloomberg.rtd">
      <tp>
        <v>277.9488525390625</v>
        <stp/>
        <stp>##V3_BDPV12</stp>
        <stp>AQ711148 Corp</stp>
        <stp>blp_i_sprd_mid</stp>
        <stp>[sectors 01.xlsx]curves eur!R40C12</stp>
        <tr r="L40" s="21"/>
      </tp>
      <tp>
        <v>251.89971923828125</v>
        <stp/>
        <stp>##V3_BDPV12</stp>
        <stp>AZ371883 Corp</stp>
        <stp>blp_i_sprd_mid</stp>
        <stp>[sectors 01.xlsx]curves eur!R40C13</stp>
        <tr r="M40" s="21"/>
      </tp>
      <tp t="s">
        <v>EUR</v>
        <stp/>
        <stp>##V3_BDPV12</stp>
        <stp>XS2011260705 Corp</stp>
        <stp>crncy</stp>
        <stp>[sectors 01.xlsx]curves eur!R20C20</stp>
        <tr r="T20" s="21"/>
      </tp>
      <tp>
        <v>352.66482543945313</v>
        <stp/>
        <stp>##V3_BDPV12</stp>
        <stp>BK122273 Corp</stp>
        <stp>blp_i_sprd_mid</stp>
        <stp>[sectors 01.xlsx]curves eur!R25C12</stp>
        <tr r="L25" s="21"/>
      </tp>
      <tp t="s">
        <v>EUR</v>
        <stp/>
        <stp>##V3_BDPV12</stp>
        <stp>XS2035564975 Corp</stp>
        <stp>crncy</stp>
        <stp>[sectors 01.xlsx]curves eur!R27C19</stp>
        <tr r="S27" s="21"/>
      </tp>
      <tp t="s">
        <v>02/01/2022</v>
        <stp/>
        <stp>##V3_BDPV12</stp>
        <stp>LW253022 Corp</stp>
        <stp>nxt_call_dt</stp>
        <stp>[sectors 01.xlsx]curves!R39C9</stp>
        <tr r="I39" s="20"/>
      </tp>
      <tp>
        <v>439.33978271484375</v>
        <stp/>
        <stp>##V3_BDPV12</stp>
        <stp>ZR457518 Corp</stp>
        <stp>blp_i_sprd_mid</stp>
        <stp>[sectors 01.xlsx]curves!R25C13</stp>
        <tr r="M25" s="20"/>
      </tp>
      <tp t="s">
        <v>10/04/2021</v>
        <stp/>
        <stp>##V3_BDPV12</stp>
        <stp>EK825033 Corp</stp>
        <stp>nxt_call_dt</stp>
        <stp>[sectors 01.xlsx]curves!R16C9</stp>
        <tr r="I16" s="20"/>
      </tp>
      <tp>
        <v>166.01597595214844</v>
        <stp/>
        <stp>##V3_BDPV12</stp>
        <stp>QZ716550 Corp</stp>
        <stp>blp_i_sprd_mid</stp>
        <stp>[sectors 01.xlsx]all names!R30C12</stp>
        <tr r="L30" s="16"/>
      </tp>
      <tp>
        <v>430.00665283203125</v>
        <stp/>
        <stp>##V3_BDPV12</stp>
        <stp>ZP989429 Corp</stp>
        <stp>blp_i_sprd_mid</stp>
        <stp>[sectors 01.xlsx]all names!R10C13</stp>
        <tr r="M10" s="16"/>
      </tp>
      <tp>
        <v>501.04730224609375</v>
        <stp/>
        <stp>##V3_BDPV12</stp>
        <stp>ZR668027 Corp</stp>
        <stp>blp_i_sprd_mid</stp>
        <stp>[sectors 01.xlsx]all names!R66C12</stp>
        <tr r="L66" s="16"/>
      </tp>
      <tp>
        <v>501.04730224609375</v>
        <stp/>
        <stp>##V3_BDPV12</stp>
        <stp>ZR668027 Corp</stp>
        <stp>blp_i_sprd_mid</stp>
        <stp>[sectors 01.xlsx]all names!R66C13</stp>
        <tr r="M66" s="16"/>
      </tp>
      <tp>
        <v>474.35720825195313</v>
        <stp/>
        <stp>##V3_BDPV12</stp>
        <stp>ZS235422 Corp</stp>
        <stp>blp_i_sprd_mid</stp>
        <stp>[sectors 01.xlsx]all names!R53C12</stp>
        <tr r="L53" s="16"/>
      </tp>
      <tp>
        <v>264.9637451171875</v>
        <stp/>
        <stp>##V3_BDPV12</stp>
        <stp>ZR363807 Corp</stp>
        <stp>blp_i_sprd_mid</stp>
        <stp>[sectors 01.xlsx]all names!R46C13</stp>
        <tr r="M46" s="16"/>
      </tp>
      <tp>
        <v>245.74142456054688</v>
        <stp/>
        <stp>##V3_BDPV12</stp>
        <stp>EK642935 Corp</stp>
        <stp>blp_i_sprd_mid</stp>
        <stp>[sectors 01.xlsx]all names!R13C13</stp>
        <tr r="M13" s="16"/>
      </tp>
      <tp>
        <v>245.74142456054688</v>
        <stp/>
        <stp>##V3_BDPV12</stp>
        <stp>EK642935 Corp</stp>
        <stp>blp_i_sprd_mid</stp>
        <stp>[sectors 01.xlsx]all names!R13C12</stp>
        <tr r="L13" s="16"/>
      </tp>
      <tp>
        <v>401.22723388671875</v>
        <stp/>
        <stp>##V3_BDPV12</stp>
        <stp>AR936992 Corp</stp>
        <stp>blp_i_sprd_mid</stp>
        <stp>[sectors 01.xlsx]all names!R10C12</stp>
        <tr r="L10" s="16"/>
      </tp>
      <tp>
        <v>295.9052734375</v>
        <stp/>
        <stp>##V3_BDPV12</stp>
        <stp>AM717420 Corp</stp>
        <stp>blp_i_sprd_mid</stp>
        <stp>[sectors 01.xlsx]all names!R59C13</stp>
        <tr r="M59" s="16"/>
      </tp>
      <tp>
        <v>322.80099487304688</v>
        <stp/>
        <stp>##V3_BDPV12</stp>
        <stp>AU692498 Corp</stp>
        <stp>blp_i_sprd_mid</stp>
        <stp>[sectors 01.xlsx]all names!R72C13</stp>
        <tr r="M72" s="16"/>
      </tp>
      <tp>
        <v>386.110107421875</v>
        <stp/>
        <stp>##V3_BDPV12</stp>
        <stp>EJ814840 Corp</stp>
        <stp>blp_i_sprd_mid</stp>
        <stp>[sectors 01.xlsx]all names!R12C13</stp>
        <tr r="M12" s="16"/>
      </tp>
      <tp>
        <v>386.110107421875</v>
        <stp/>
        <stp>##V3_BDPV12</stp>
        <stp>EJ814840 Corp</stp>
        <stp>blp_i_sprd_mid</stp>
        <stp>[sectors 01.xlsx]all names!R12C12</stp>
        <tr r="L12" s="16"/>
      </tp>
      <tp>
        <v>516.86309814453125</v>
        <stp/>
        <stp>##V3_BDPV12</stp>
        <stp>AO971106 Corp</stp>
        <stp>blp_i_sprd_mid</stp>
        <stp>[sectors 01.xlsx]all names!R15C13</stp>
        <tr r="M15" s="16"/>
      </tp>
      <tp>
        <v>516.86309814453125</v>
        <stp/>
        <stp>##V3_BDPV12</stp>
        <stp>AO971106 Corp</stp>
        <stp>blp_i_sprd_mid</stp>
        <stp>[sectors 01.xlsx]all names!R15C12</stp>
        <tr r="L15" s="16"/>
      </tp>
      <tp>
        <v>534.60784912109375</v>
        <stp/>
        <stp>##V3_BDPV12</stp>
        <stp>EK825033 Corp</stp>
        <stp>blp_i_sprd_mid</stp>
        <stp>[sectors 01.xlsx]all names!R21C12</stp>
        <tr r="L21" s="16"/>
      </tp>
      <tp>
        <v>156.2686767578125</v>
        <stp/>
        <stp>##V3_BDPV12</stp>
        <stp>EK508481 Corp</stp>
        <stp>blp_i_sprd_mid</stp>
        <stp>[sectors 01.xlsx]all names!R49C12</stp>
        <tr r="L49" s="16"/>
      </tp>
      <tp>
        <v>253.33795166015625</v>
        <stp/>
        <stp>##V3_BDPV12</stp>
        <stp>AM938782 Corp</stp>
        <stp>blp_i_sprd_mid</stp>
        <stp>[sectors 01.xlsx]all names!R64C12</stp>
        <tr r="L64" s="16"/>
      </tp>
    </main>
    <main first="bloomberg.rtd">
      <tp t="s">
        <v>AKFAST 3 7/8 10/05/78</v>
        <stp/>
        <stp>##V3_BDPV12</stp>
        <stp>AR936992 Corp</stp>
        <stp>security_name</stp>
        <stp>[sectors 01.xlsx]curves!R9C7</stp>
        <tr r="G9" s="20"/>
      </tp>
    </main>
    <main first="bloomberg.rtd">
      <tp t="s">
        <v>27/06/2028</v>
        <stp/>
        <stp>##V3_BDPV12</stp>
        <stp>AT214434 Corp</stp>
        <stp>nxt_call_dt</stp>
        <stp>[sectors 01.xlsx]directH (tkr)!R26C5</stp>
        <tr r="E26" s="15"/>
      </tp>
      <tp>
        <v>308.9786108494539</v>
        <stp/>
        <stp>##V3_BDPV12</stp>
        <stp>EK352403 Corp</stp>
        <stp>yas_ispread</stp>
        <stp>[sectors 01.xlsx]sectors (table)!R14C11</stp>
        <tr r="K14" s="24"/>
      </tp>
      <tp>
        <v>265.41355651118749</v>
        <stp/>
        <stp>##V3_BDPV12</stp>
        <stp>ZR363807 Corp</stp>
        <stp>yas_ispread</stp>
        <stp>[sectors 01.xlsx]sectors (table)!R22C12</stp>
        <tr r="L22" s="24"/>
      </tp>
      <tp>
        <v>239.30014146873125</v>
        <stp/>
        <stp>##V3_BDPV12</stp>
        <stp>ZR363806 Corp</stp>
        <stp>yas_ispread</stp>
        <stp>[sectors 01.xlsx]sectors (table)!R22C11</stp>
        <tr r="K22" s="24"/>
      </tp>
      <tp>
        <v>693.37736746699102</v>
        <stp/>
        <stp>##V3_BDPV12</stp>
        <stp>AS146424 Corp</stp>
        <stp>yas_ispread</stp>
        <stp>[sectors 01.xlsx]sectors (table)!R39C11</stp>
        <tr r="K39" s="24"/>
      </tp>
      <tp t="s">
        <v>EUR</v>
        <stp/>
        <stp>##V3_BDPV12</stp>
        <stp>FR0013425170 Corp</stp>
        <stp>crncy</stp>
        <stp>[sectors 01.xlsx]curves eur!R35C19</stp>
        <tr r="S35" s="21"/>
      </tp>
      <tp t="s">
        <v>EUR</v>
        <stp/>
        <stp>##V3_BDPV12</stp>
        <stp>ZR363806 Corp</stp>
        <stp>crncy</stp>
        <stp>[sectors 01.xlsx]sectors (table)!R22C17</stp>
        <tr r="Q22" s="24"/>
      </tp>
      <tp t="s">
        <v>EUR</v>
        <stp/>
        <stp>##V3_BDPV12</stp>
        <stp>ZR363807 Corp</stp>
        <stp>crncy</stp>
        <stp>[sectors 01.xlsx]sectors (table)!R22C18</stp>
        <tr r="R22" s="24"/>
      </tp>
      <tp t="s">
        <v>01/10/2020</v>
        <stp/>
        <stp>##V3_BDPV12</stp>
        <stp>EK808355 Corp</stp>
        <stp>nxt_call_dt</stp>
        <stp>[sectors 01.xlsx]all names!R8C8</stp>
        <tr r="H8" s="16"/>
      </tp>
      <tp t="s">
        <v>EUR</v>
        <stp/>
        <stp>##V3_BDPV12</stp>
        <stp>FR0013457157 Corp</stp>
        <stp>crncy</stp>
        <stp>[sectors 01.xlsx]curves eur!R10C20</stp>
        <tr r="T10" s="21"/>
      </tp>
      <tp>
        <v>269.61932905584274</v>
        <stp/>
        <stp>##V3_BDPV12</stp>
        <stp>AQ711148 Corp</stp>
        <stp>yas_ispread</stp>
        <stp>[sectors 01.xlsx]sectors (table)!R38C11</stp>
        <tr r="K38" s="24"/>
      </tp>
      <tp>
        <v>380.7183837890625</v>
        <stp/>
        <stp>##V3_BDPV12</stp>
        <stp>BK123260 Corp</stp>
        <stp>blp_i_sprd_mid</stp>
        <stp>[sectors 01.xlsx]curves eur!R25C13</stp>
        <tr r="M25" s="21"/>
      </tp>
      <tp t="s">
        <v>EUR</v>
        <stp/>
        <stp>##V3_BDPV12</stp>
        <stp>XS1713462403 Corp</stp>
        <stp>crncy</stp>
        <stp>[sectors 01.xlsx]curves eur!R31C19</stp>
        <tr r="S31" s="21"/>
      </tp>
      <tp t="s">
        <v>EUR</v>
        <stp/>
        <stp>##V3_BDPV12</stp>
        <stp>XS1721244371 Corp</stp>
        <stp>crncy</stp>
        <stp>[sectors 01.xlsx]curves eur!R37C19</stp>
        <tr r="S37" s="21"/>
      </tp>
      <tp>
        <v>390.30966186523438</v>
        <stp/>
        <stp>##V3_BDPV12</stp>
        <stp>AN880322 Corp</stp>
        <stp>blp_i_sprd_mid</stp>
        <stp>[sectors 01.xlsx]curves eur!R33C12</stp>
        <tr r="L33" s="21"/>
      </tp>
      <tp>
        <v>385.72879028320313</v>
        <stp/>
        <stp>##V3_BDPV12</stp>
        <stp>EK864970 Corp</stp>
        <stp>blp_i_sprd_mid</stp>
        <stp>[sectors 01.xlsx]curves eur!R34C13</stp>
        <tr r="M34" s="21"/>
      </tp>
      <tp t="s">
        <v>BB</v>
        <stp/>
        <stp>##V3_BDPV12</stp>
        <stp>ZP454068 Corp</stp>
        <stp>bb_composite</stp>
        <stp>[sectors 01.xlsx]sectors (table)!R8C16</stp>
        <tr r="P8" s="24"/>
      </tp>
      <tp>
        <v>560.39849853515625</v>
        <stp/>
        <stp>##V3_BDPV12</stp>
        <stp>ZS108668 Corp</stp>
        <stp>blp_i_sprd_mid</stp>
        <stp>[sectors 01.xlsx]curves!R17C14</stp>
        <tr r="N17" s="20"/>
      </tp>
      <tp t="s">
        <v>#N/A Field Not Applicable</v>
        <stp/>
        <stp>##V3_BDPV12</stp>
        <stp>EK337178 Corp</stp>
        <stp>nxt_call_dt</stp>
        <stp>[sectors 01.xlsx]curves!R7C9</stp>
        <tr r="I7" s="20"/>
      </tp>
      <tp t="s">
        <v>01/10/2021</v>
        <stp/>
        <stp>##V3_BDPV12</stp>
        <stp>EK508481 Corp</stp>
        <stp>nxt_call_dt</stp>
        <stp>[sectors 01.xlsx]curves!R34C9</stp>
        <tr r="I34" s="20"/>
      </tp>
      <tp>
        <v>306.7613525390625</v>
        <stp/>
        <stp>##V3_BDPV12</stp>
        <stp>QJ993374 Corp</stp>
        <stp>blp_i_sprd_mid</stp>
        <stp>[sectors 01.xlsx]curves!R33C14</stp>
        <tr r="N33" s="20"/>
      </tp>
      <tp>
        <v>407.7589111328125</v>
        <stp/>
        <stp>##V3_BDPV12</stp>
        <stp>ZQ782646 Corp</stp>
        <stp>blp_i_sprd_mid</stp>
        <stp>[sectors 01.xlsx]all names!R27C13</stp>
        <tr r="M27" s="16"/>
      </tp>
      <tp>
        <v>875.991943359375</v>
        <stp/>
        <stp>##V3_BDPV12</stp>
        <stp>AO262498 Corp</stp>
        <stp>blp_i_sprd_mid</stp>
        <stp>[sectors 01.xlsx]all names!R57C12</stp>
        <tr r="L57" s="16"/>
      </tp>
      <tp t="s">
        <v>18/10/2168</v>
        <stp/>
        <stp>##V3_BDPV12</stp>
        <stp>XS2010039548 Corp</stp>
        <stp>calc_maturity</stp>
        <stp>[sectors 01.xlsx]main!R19C10</stp>
        <tr r="J19" s="1"/>
      </tp>
      <tp t="s">
        <v>01/07/2074</v>
        <stp/>
        <stp>##V3_BDPV12</stp>
        <stp>DE000A11QR73 Corp</stp>
        <stp>calc_maturity</stp>
        <stp>[sectors 01.xlsx]main!R23C10</stp>
        <tr r="J23" s="1"/>
      </tp>
      <tp t="s">
        <v>01/07/2074</v>
        <stp/>
        <stp>##V3_BDPV12</stp>
        <stp>DE000A11QR73 Corp</stp>
        <stp>calc_maturity</stp>
        <stp>[sectors 01.xlsx]main!R22C10</stp>
        <tr r="J22" s="1"/>
      </tp>
      <tp t="s">
        <v>01/07/2074</v>
        <stp/>
        <stp>##V3_BDPV12</stp>
        <stp>DE000A11QR73 Corp</stp>
        <stp>calc_maturity</stp>
        <stp>[sectors 01.xlsx]main!R24C10</stp>
        <tr r="J24" s="1"/>
      </tp>
      <tp t="s">
        <v>06/12/2076</v>
        <stp/>
        <stp>##V3_BDPV12</stp>
        <stp>XS1405763019 Corp</stp>
        <stp>calc_maturity</stp>
        <stp>[sectors 01.xlsx]main!R15C10</stp>
        <tr r="J15" s="1"/>
      </tp>
      <tp t="s">
        <v>06/12/2076</v>
        <stp/>
        <stp>##V3_BDPV12</stp>
        <stp>XS1405763019 Corp</stp>
        <stp>calc_maturity</stp>
        <stp>[sectors 01.xlsx]main!R16C10</stp>
        <tr r="J16" s="1"/>
      </tp>
      <tp t="s">
        <v>06/12/2076</v>
        <stp/>
        <stp>##V3_BDPV12</stp>
        <stp>XS1405763019 Corp</stp>
        <stp>calc_maturity</stp>
        <stp>[sectors 01.xlsx]main!R18C10</stp>
        <tr r="J18" s="1"/>
      </tp>
      <tp t="s">
        <v>AKEFP 1 1/2 PERP</v>
        <stp/>
        <stp>##V3_BDPV12</stp>
        <stp>ZP482524 Corp</stp>
        <stp>security_name</stp>
        <stp>[sectors 01.xlsx]curves!R8C8</stp>
        <tr r="H8" s="20"/>
      </tp>
    </main>
    <main first="bofaddin.rtdserver">
      <tp t="s">
        <v>#N/A N/A</v>
        <stp/>
        <stp>BDH|925720091747316413</stp>
        <tr r="AE33" s="20"/>
      </tp>
    </main>
    <main first="bofaddin.rtdserver">
      <tp t="s">
        <v>#N/A N/A</v>
        <stp/>
        <stp>BDH|801799706003640950</stp>
        <tr r="Z33" s="24"/>
      </tp>
    </main>
    <main first="bloomberg.rtd">
      <tp t="s">
        <v>AKFAST 2.249 05/17/81</v>
        <stp/>
        <stp>##V3_BDPV12</stp>
        <stp>ZP989429 Corp</stp>
        <stp>security_name</stp>
        <stp>[sectors 01.xlsx]curves!R9C8</stp>
        <tr r="H9" s="20"/>
      </tp>
      <tp>
        <v>156.11285326983202</v>
        <stp/>
        <stp>##V3_BDPV12</stp>
        <stp>BJ924355 Corp</stp>
        <stp>yas_ispread</stp>
        <stp>[sectors 01.xlsx]sectors (table)!R16C12</stp>
        <tr r="L16" s="24"/>
      </tp>
      <tp>
        <v>323.66023728348841</v>
        <stp/>
        <stp>##V3_BDPV12</stp>
        <stp>EK588292 Corp</stp>
        <stp>yas_ispread</stp>
        <stp>[sectors 01.xlsx]sectors (table)!R10C11</stp>
        <tr r="K10" s="24"/>
      </tp>
      <tp t="s">
        <v>04/07/2024</v>
        <stp/>
        <stp>##V3_BDPV12</stp>
        <stp>AU669900 Corp</stp>
        <stp>nxt_call_dt</stp>
        <stp>[sectors 01.xlsx]curves!R20C9</stp>
        <tr r="I20" s="20"/>
      </tp>
      <tp t="s">
        <v>BB</v>
        <stp/>
        <stp>##V3_BDPV12</stp>
        <stp>AL211915 Corp</stp>
        <stp>bb_composite</stp>
        <stp>[sectors 01.xlsx]sectors (table)!R5C16</stp>
        <tr r="P5" s="24"/>
      </tp>
      <tp>
        <v>481.4158935546875</v>
        <stp/>
        <stp>##V3_BDPV12</stp>
        <stp>ZP659512 Corp</stp>
        <stp>blp_i_sprd_mid</stp>
        <stp>[sectors 01.xlsx]curves!R38C14</stp>
        <tr r="N38" s="20"/>
      </tp>
      <tp>
        <v>70.619544982910156</v>
        <stp/>
        <stp>##V3_BDPV12</stp>
        <stp>UV391246 Corp</stp>
        <stp>blp_i_sprd_mid</stp>
        <stp>[sectors 01.xlsx]all names!R25C12</stp>
        <tr r="L25" s="16"/>
      </tp>
      <tp>
        <v>435.44561767578125</v>
        <stp/>
        <stp>##V3_BDPV12</stp>
        <stp>ZP991036 Corp</stp>
        <stp>blp_i_sprd_mid</stp>
        <stp>[sectors 01.xlsx]all names!R62C12</stp>
        <tr r="L62" s="16"/>
      </tp>
      <tp>
        <v>435.44561767578125</v>
        <stp/>
        <stp>##V3_BDPV12</stp>
        <stp>ZP991036 Corp</stp>
        <stp>blp_i_sprd_mid</stp>
        <stp>[sectors 01.xlsx]all names!R62C13</stp>
        <tr r="M62" s="16"/>
      </tp>
      <tp>
        <v>450.45147705078125</v>
        <stp/>
        <stp>##V3_BDPV12</stp>
        <stp>AZ576858 Corp</stp>
        <stp>blp_i_sprd_mid</stp>
        <stp>[sectors 01.xlsx]all names!R14C13</stp>
        <tr r="M14" s="16"/>
      </tp>
      <tp t="s">
        <v>03/06/2169</v>
        <stp/>
        <stp>##V3_BDPV12</stp>
        <stp>XS1323897725 Corp</stp>
        <stp>calc_maturity</stp>
        <stp>[sectors 01.xlsx]main!R17C10</stp>
        <tr r="J17" s="1"/>
      </tp>
      <tp>
        <v>245.641845703125</v>
        <stp/>
        <stp>##V3_BDPV12</stp>
        <stp>LW068019 Corp</stp>
        <stp>blp_i_sprd_mid</stp>
        <stp>[sectors 01.xlsx]all names!R67C12</stp>
        <tr r="L67" s="16"/>
      </tp>
      <tp t="s">
        <v>12/11/2079</v>
        <stp/>
        <stp>##V3_BDPV12</stp>
        <stp>XS2077670342 Corp</stp>
        <stp>calc_maturity</stp>
        <stp>[sectors 01.xlsx]main!R20C10</stp>
        <tr r="J20" s="1"/>
      </tp>
      <tp>
        <v>237.81657409667969</v>
        <stp/>
        <stp>##V3_BDPV12</stp>
        <stp>EK768069 Corp</stp>
        <stp>blp_i_sprd_mid</stp>
        <stp>[sectors 01.xlsx]all names!R59C12</stp>
        <tr r="L59" s="16"/>
      </tp>
    </main>
    <main first="bloomberg.rtd">
      <tp t="s">
        <v>20/03/2030</v>
        <stp/>
        <stp>##V3_BDPV12</stp>
        <stp>EK811579 Corp</stp>
        <stp>nxt_call_dt</stp>
        <stp>[sectors 01.xlsx]directH (tkr)!R25C5</stp>
        <tr r="E25" s="15"/>
      </tp>
      <tp>
        <v>454.94904343075422</v>
        <stp/>
        <stp>##V3_BDPV12</stp>
        <stp>AP809058 Corp</stp>
        <stp>yas_ispread</stp>
        <stp>[sectors 01.xlsx]sectors (table)!R30C12</stp>
        <tr r="L30" s="24"/>
      </tp>
      <tp t="s">
        <v>BB</v>
        <stp/>
        <stp>##V3_BDPV12</stp>
        <stp>LW253022 Corp</stp>
        <stp>bb_composite</stp>
        <stp>[sectors 01.xlsx]sectors (table)!R5C15</stp>
        <tr r="O5" s="24"/>
      </tp>
      <tp t="s">
        <v>09/12/2168</v>
        <stp/>
        <stp>##V3_BDPV12</stp>
        <stp>XS1294343337 Corp</stp>
        <stp>calc_maturity</stp>
        <stp>[sectors 01.xlsx]main!R32C10</stp>
        <tr r="J32" s="1"/>
      </tp>
      <tp t="s">
        <v>09/12/2168</v>
        <stp/>
        <stp>##V3_BDPV12</stp>
        <stp>XS1294343337 Corp</stp>
        <stp>calc_maturity</stp>
        <stp>[sectors 01.xlsx]main!R29C10</stp>
        <tr r="J29" s="1"/>
      </tp>
      <tp>
        <v>384.8529052734375</v>
        <stp/>
        <stp>##V3_BDPV12</stp>
        <stp>EK848378 Corp</stp>
        <stp>blp_i_sprd_mid</stp>
        <stp>[sectors 01.xlsx]all names!R17C12</stp>
        <tr r="L17" s="16"/>
      </tp>
      <tp>
        <v>289.74072265625</v>
        <stp/>
        <stp>##V3_BDPV12</stp>
        <stp>EK858869 Corp</stp>
        <stp>blp_i_sprd_mid</stp>
        <stp>[sectors 01.xlsx]all names!R52C12</stp>
        <tr r="L52" s="16"/>
      </tp>
      <tp t="s">
        <v>12/11/2079</v>
        <stp/>
        <stp>##V3_BDPV12</stp>
        <stp>XS2077670003 Corp</stp>
        <stp>calc_maturity</stp>
        <stp>[sectors 01.xlsx]main!R21C10</stp>
        <tr r="J21" s="1"/>
      </tp>
      <tp t="s">
        <v>19/06/2169</v>
        <stp/>
        <stp>##V3_BDPV12</stp>
        <stp>XS1713462403 Corp</stp>
        <stp>calc_maturity</stp>
        <stp>[sectors 01.xlsx]main!R34C10</stp>
        <tr r="J34" s="1"/>
      </tp>
      <tp t="s">
        <v>19/06/2169</v>
        <stp/>
        <stp>##V3_BDPV12</stp>
        <stp>XS1713462403 Corp</stp>
        <stp>calc_maturity</stp>
        <stp>[sectors 01.xlsx]main!R33C10</stp>
        <tr r="J33" s="1"/>
      </tp>
    </main>
    <main first="bloomberg.rtd">
      <tp>
        <v>344.0497410340314</v>
        <stp/>
        <stp>##V3_BDPV12</stp>
        <stp>AU654481 Corp</stp>
        <stp>yas_ispread</stp>
        <stp>[sectors 01.xlsx]sectors (table)!R36C11</stp>
        <tr r="K36" s="24"/>
      </tp>
      <tp>
        <v>357.20575424962095</v>
        <stp/>
        <stp>##V3_BDPV12</stp>
        <stp>EK872764 Corp</stp>
        <stp>yas_ispread</stp>
        <stp>[sectors 01.xlsx]sectors (table)!R10C12</stp>
        <tr r="L10" s="24"/>
      </tp>
      <tp t="s">
        <v>EUR</v>
        <stp/>
        <stp>##V3_BDPV12</stp>
        <stp>UV391246 Corp</stp>
        <stp>crncy</stp>
        <stp>[sectors 01.xlsx]sectors (table)!R16C17</stp>
        <tr r="Q16" s="24"/>
      </tp>
      <tp t="s">
        <v>EUR</v>
        <stp/>
        <stp>##V3_BDPV12</stp>
        <stp>XS2035564629 Corp</stp>
        <stp>crncy</stp>
        <stp>[sectors 01.xlsx]curves eur!R27C20</stp>
        <tr r="T27" s="21"/>
      </tp>
      <tp>
        <v>256.35006713867188</v>
        <stp/>
        <stp>##V3_BDPV12</stp>
        <stp>QZ730458 Corp</stp>
        <stp>blp_i_sprd_mid</stp>
        <stp>[sectors 01.xlsx]curves!R46C14</stp>
        <tr r="N46" s="20"/>
      </tp>
      <tp t="s">
        <v>EUR</v>
        <stp/>
        <stp>##V3_BDPV12</stp>
        <stp>ZP454068 Corp</stp>
        <stp>crncy</stp>
        <stp>[sectors 01.xlsx]sectors (table)!R8C18</stp>
        <tr r="R8" s="24"/>
      </tp>
      <tp t="s">
        <v>28/03/2023</v>
        <stp/>
        <stp>##V3_BDPV12</stp>
        <stp>EJ606316 Corp</stp>
        <stp>nxt_call_dt</stp>
        <stp>[sectors 01.xlsx]curves!R29C9</stp>
        <tr r="I29" s="20"/>
      </tp>
      <tp t="s">
        <v>21/04/2025</v>
        <stp/>
        <stp>##V3_BDPV12</stp>
        <stp>EK858869 Corp</stp>
        <stp>nxt_call_dt</stp>
        <stp>[sectors 01.xlsx]curves!R37C9</stp>
        <tr r="I37" s="20"/>
      </tp>
      <tp>
        <v>225.05133056640625</v>
        <stp/>
        <stp>##V3_BDPV12</stp>
        <stp>UV853118 Corp</stp>
        <stp>blp_i_sprd_mid</stp>
        <stp>[sectors 01.xlsx]all names!R48C12</stp>
        <tr r="L48" s="16"/>
      </tp>
      <tp>
        <v>306.7613525390625</v>
        <stp/>
        <stp>##V3_BDPV12</stp>
        <stp>QJ993374 Corp</stp>
        <stp>blp_i_sprd_mid</stp>
        <stp>[sectors 01.xlsx]all names!R48C13</stp>
        <tr r="M48" s="16"/>
      </tp>
      <tp>
        <v>203.94309997558594</v>
        <stp/>
        <stp>##V3_BDPV12</stp>
        <stp>ZP454068 Corp</stp>
        <stp>blp_i_sprd_mid</stp>
        <stp>[sectors 01.xlsx]all names!R28C13</stp>
        <tr r="M28" s="16"/>
      </tp>
      <tp>
        <v>439.33978271484375</v>
        <stp/>
        <stp>##V3_BDPV12</stp>
        <stp>ZR457518 Corp</stp>
        <stp>blp_i_sprd_mid</stp>
        <stp>[sectors 01.xlsx]all names!R33C12</stp>
        <tr r="L33" s="16"/>
      </tp>
      <tp>
        <v>330.92074584960938</v>
        <stp/>
        <stp>##V3_BDPV12</stp>
        <stp>AL243419 Corp</stp>
        <stp>blp_i_sprd_mid</stp>
        <stp>[sectors 01.xlsx]all names!R44C12</stp>
        <tr r="L44" s="16"/>
      </tp>
      <tp>
        <v>330.92074584960938</v>
        <stp/>
        <stp>##V3_BDPV12</stp>
        <stp>AL243419 Corp</stp>
        <stp>blp_i_sprd_mid</stp>
        <stp>[sectors 01.xlsx]all names!R44C13</stp>
        <tr r="M44" s="16"/>
      </tp>
      <tp t="s">
        <v>02/01/2022</v>
        <stp/>
        <stp>##V3_BDPV12</stp>
        <stp>LW253022 Corp</stp>
        <stp>nxt_call_dt</stp>
        <stp>[sectors 01.xlsx]sectors (table)!R5C7</stp>
        <tr r="G5" s="24"/>
      </tp>
    </main>
    <main first="bofaddin.rtdserver">
      <tp t="s">
        <v>#N/A N/A</v>
        <stp/>
        <stp>BDH|356228492123653693</stp>
        <tr r="V20" s="24"/>
      </tp>
    </main>
    <main first="bofaddin.rtdserver">
      <tp t="e">
        <v>#N/A</v>
        <stp/>
        <stp>BDH|977024170591395819</stp>
        <tr r="AA30" s="24"/>
      </tp>
    </main>
    <main first="bofaddin.rtdserver">
      <tp t="e">
        <v>#N/A</v>
        <stp/>
        <stp>BDH|531524191494043678</stp>
        <tr r="Z20" s="24"/>
      </tp>
    </main>
    <main first="bloomberg.rtd">
      <tp>
        <v>385.74165183971252</v>
        <stp/>
        <stp>##V3_BDPV12</stp>
        <stp>EK864970 Corp</stp>
        <stp>yas_ispread</stp>
        <stp>[sectors 01.xlsx]sectors (table)!R32C12</stp>
        <tr r="L32" s="24"/>
      </tp>
      <tp>
        <v>275.89251834569495</v>
        <stp/>
        <stp>##V3_BDPV12</stp>
        <stp>ZP870673 Corp</stp>
        <stp>yas_ispread</stp>
        <stp>[sectors 01.xlsx]sectors (table)!R20C12</stp>
        <tr r="L20" s="24"/>
      </tp>
      <tp t="s">
        <v>EUR</v>
        <stp/>
        <stp>##V3_BDPV12</stp>
        <stp>FR0013399177 Corp</stp>
        <stp>crncy</stp>
        <stp>[sectors 01.xlsx]curves eur!R10C19</stp>
        <tr r="S10" s="21"/>
      </tp>
      <tp>
        <v>323.03056241904943</v>
        <stp/>
        <stp>##V3_BDPV12</stp>
        <stp>AU692498 Corp</stp>
        <stp>yas_ispread</stp>
        <stp>[sectors 01.xlsx]sectors (table)!R36C12</stp>
        <tr r="L36" s="24"/>
      </tp>
      <tp>
        <v>384.18085939223403</v>
        <stp/>
        <stp>##V3_BDPV12</stp>
        <stp>EK848378 Corp</stp>
        <stp>yas_ispread</stp>
        <stp>[sectors 01.xlsx]sectors (table)!R32C11</stp>
        <tr r="K32" s="24"/>
      </tp>
      <tp>
        <v>377.74469594430917</v>
        <stp/>
        <stp>##V3_BDPV12</stp>
        <stp>ZR796682 Corp</stp>
        <stp>yas_ispread</stp>
        <stp>[sectors 01.xlsx]sectors (table)!R26C11</stp>
        <tr r="K26" s="24"/>
      </tp>
      <tp>
        <v>223.54180013642795</v>
        <stp/>
        <stp>##V3_BDPV12</stp>
        <stp>ZQ804479 Corp</stp>
        <stp>yas_ispread</stp>
        <stp>[sectors 01.xlsx]sectors (table)!R23C12</stp>
        <tr r="L23" s="24"/>
      </tp>
      <tp>
        <v>397.37908030076113</v>
        <stp/>
        <stp>##V3_BDPV12</stp>
        <stp>EK811579 Corp</stp>
        <stp>yas_ispread</stp>
        <stp>[sectors 01.xlsx]sectors (table)!R31C12</stp>
        <tr r="L31" s="24"/>
      </tp>
      <tp>
        <v>323.77011108398438</v>
        <stp/>
        <stp>##V3_BDPV12</stp>
        <stp>EK588292 Corp</stp>
        <stp>blp_i_sprd_mid</stp>
        <stp>[sectors 01.xlsx]curves eur!R12C12</stp>
        <tr r="L12" s="21"/>
      </tp>
      <tp>
        <v>384.8529052734375</v>
        <stp/>
        <stp>##V3_BDPV12</stp>
        <stp>EK848378 Corp</stp>
        <stp>blp_i_sprd_mid</stp>
        <stp>[sectors 01.xlsx]curves eur!R34C12</stp>
        <tr r="L34" s="21"/>
      </tp>
      <tp t="s">
        <v>EUR</v>
        <stp/>
        <stp>##V3_BDPV12</stp>
        <stp>XS1028599287 Corp</stp>
        <stp>crncy</stp>
        <stp>[sectors 01.xlsx]curves eur!R22C19</stp>
        <tr r="S22" s="21"/>
      </tp>
      <tp t="s">
        <v>04/09/2023</v>
        <stp/>
        <stp>##V3_BDPV12</stp>
        <stp>AR738776 Corp</stp>
        <stp>nxt_call_dt</stp>
        <stp>[sectors 01.xlsx]curves!R44C9</stp>
        <tr r="I44" s="20"/>
      </tp>
      <tp>
        <v>225.05133056640625</v>
        <stp/>
        <stp>##V3_BDPV12</stp>
        <stp>UV853118 Corp</stp>
        <stp>blp_i_sprd_mid</stp>
        <stp>[sectors 01.xlsx]curves!R33C13</stp>
        <tr r="M33" s="20"/>
      </tp>
      <tp>
        <v>408.86264038085938</v>
        <stp/>
        <stp>##V3_BDPV12</stp>
        <stp>UV323151 Corp</stp>
        <stp>blp_i_sprd_mid</stp>
        <stp>[sectors 01.xlsx]curves!R37C14</stp>
        <tr r="N37" s="20"/>
      </tp>
      <tp t="s">
        <v>08/07/2023</v>
        <stp/>
        <stp>##V3_BDPV12</stp>
        <stp>AR936992 Corp</stp>
        <stp>nxt_call_dt</stp>
        <stp>[sectors 01.xlsx]curves!R9C9</stp>
        <tr r="I9" s="20"/>
      </tp>
      <tp>
        <v>353.39517211914063</v>
        <stp/>
        <stp>##V3_BDPV12</stp>
        <stp>QJ937853 Corp</stp>
        <stp>blp_i_sprd_mid</stp>
        <stp>[sectors 01.xlsx]curves!R42C13</stp>
        <tr r="M42" s="20"/>
      </tp>
      <tp>
        <v>390.30966186523438</v>
        <stp/>
        <stp>##V3_BDPV12</stp>
        <stp>AN880322 Corp</stp>
        <stp>blp_i_sprd_mid</stp>
        <stp>[sectors 01.xlsx]all names!R73C12</stp>
        <tr r="L73" s="16"/>
      </tp>
      <tp>
        <v>323.77011108398438</v>
        <stp/>
        <stp>##V3_BDPV12</stp>
        <stp>EK588292 Corp</stp>
        <stp>blp_i_sprd_mid</stp>
        <stp>[sectors 01.xlsx]all names!R47C12</stp>
        <tr r="L47" s="16"/>
      </tp>
      <tp t="s">
        <v>18/05/2169</v>
        <stp/>
        <stp>##V3_BDPV12</stp>
        <stp>XS1413581205 Corp</stp>
        <stp>calc_maturity</stp>
        <stp>[sectors 01.xlsx]main!R41C10</stp>
        <tr r="J41" s="1"/>
      </tp>
      <tp>
        <v>234.45782470703125</v>
        <stp/>
        <stp>##V3_BDPV12</stp>
        <stp>AM888722 Corp</stp>
        <stp>blp_i_sprd_mid</stp>
        <stp>[sectors 01.xlsx]all names!R65C12</stp>
        <tr r="L65" s="16"/>
      </tp>
      <tp>
        <v>234.45782470703125</v>
        <stp/>
        <stp>##V3_BDPV12</stp>
        <stp>AM888722 Corp</stp>
        <stp>blp_i_sprd_mid</stp>
        <stp>[sectors 01.xlsx]all names!R65C13</stp>
        <tr r="M65" s="16"/>
      </tp>
    </main>
    <main first="bofaddin.rtdserver">
      <tp t="s">
        <v>#N/A N/A</v>
        <stp/>
        <stp>BDH|171476289514357140</stp>
        <tr r="AE50" s="20"/>
        <tr r="AD36" s="21"/>
      </tp>
    </main>
    <main first="bofaddin.rtdserver">
      <tp t="s">
        <v>#N/A N/A</v>
        <stp/>
        <stp>BDH|948504646340371857</stp>
        <tr r="AC11" s="21"/>
      </tp>
    </main>
    <main first="bloomberg.rtd">
      <tp>
        <v>557.92916035873316</v>
        <stp/>
        <stp>##V3_BDPV12</stp>
        <stp>AS146490 Corp</stp>
        <stp>yas_ispread</stp>
        <stp>[sectors 01.xlsx]sectors (table)!R39C12</stp>
        <tr r="L39" s="24"/>
      </tp>
      <tp t="s">
        <v>EUR</v>
        <stp/>
        <stp>##V3_BDPV12</stp>
        <stp>ZS108668 Corp</stp>
        <stp>crncy</stp>
        <stp>[sectors 01.xlsx]sectors (table)!R11C18</stp>
        <tr r="R11" s="24"/>
      </tp>
      <tp t="s">
        <v>16/10/2024</v>
        <stp/>
        <stp>##V3_BDPV12</stp>
        <stp>ZP426727 Corp</stp>
        <stp>nxt_call_dt</stp>
        <stp>[sectors 01.xlsx]all names!R8C9</stp>
        <tr r="I8" s="16"/>
      </tp>
      <tp t="s">
        <v>EUR</v>
        <stp/>
        <stp>##V3_BDPV12</stp>
        <stp>XS1219499032 Corp</stp>
        <stp>crncy</stp>
        <stp>[sectors 01.xlsx]curves eur!R39C20</stp>
        <tr r="T39" s="21"/>
      </tp>
      <tp t="s">
        <v>EUR</v>
        <stp/>
        <stp>##V3_BDPV12</stp>
        <stp>XS1890845875 Corp</stp>
        <stp>crncy</stp>
        <stp>[sectors 01.xlsx]curves eur!R37C20</stp>
        <tr r="T37" s="21"/>
      </tp>
      <tp>
        <v>166.01597595214844</v>
        <stp/>
        <stp>##V3_BDPV12</stp>
        <stp>QZ716550 Corp</stp>
        <stp>blp_i_sprd_mid</stp>
        <stp>[sectors 01.xlsx]curves!R22C13</stp>
        <tr r="M22" s="20"/>
      </tp>
      <tp t="s">
        <v>#N/A Invalid Security</v>
        <stp/>
        <stp>##V3_BDPV12</stp>
        <stp>#N/A Requesting Data...</stp>
        <stp>ID_ISIN</stp>
        <stp>[sectors 01.xlsx]tkrBbg!R2C6</stp>
        <tr r="F2" s="5"/>
      </tp>
      <tp t="s">
        <v>04/04/2023</v>
        <stp/>
        <stp>##V3_BDPV12</stp>
        <stp>AM938782 Corp</stp>
        <stp>nxt_call_dt</stp>
        <stp>[sectors 01.xlsx]curves!R45C9</stp>
        <tr r="I45" s="20"/>
      </tp>
      <tp>
        <v>256.35006713867188</v>
        <stp/>
        <stp>##V3_BDPV12</stp>
        <stp>QZ730458 Corp</stp>
        <stp>blp_i_sprd_mid</stp>
        <stp>[sectors 01.xlsx]all names!R67C13</stp>
        <tr r="M67" s="16"/>
      </tp>
      <tp>
        <v>394.91583251953125</v>
        <stp/>
        <stp>##V3_BDPV12</stp>
        <stp>ZR796862 Corp</stp>
        <stp>blp_i_sprd_mid</stp>
        <stp>[sectors 01.xlsx]all names!R39C13</stp>
        <tr r="M39" s="16"/>
      </tp>
      <tp>
        <v>3646.150634765625</v>
        <stp/>
        <stp>##V3_BDPV12</stp>
        <stp>UV429459 Corp</stp>
        <stp>blp_i_sprd_mid</stp>
        <stp>[sectors 01.xlsx]all names!R42C12</stp>
        <tr r="L42" s="16"/>
      </tp>
      <tp>
        <v>3646.150634765625</v>
        <stp/>
        <stp>##V3_BDPV12</stp>
        <stp>UV429459 Corp</stp>
        <stp>blp_i_sprd_mid</stp>
        <stp>[sectors 01.xlsx]all names!R42C13</stp>
        <tr r="M42" s="16"/>
      </tp>
      <tp>
        <v>381.28085327148438</v>
        <stp/>
        <stp>##V3_BDPV12</stp>
        <stp>ZR796682 Corp</stp>
        <stp>blp_i_sprd_mid</stp>
        <stp>[sectors 01.xlsx]all names!R39C12</stp>
        <tr r="L39" s="16"/>
      </tp>
      <tp>
        <v>185.05035400390625</v>
        <stp/>
        <stp>##V3_BDPV12</stp>
        <stp>EJ723329 Corp</stp>
        <stp>blp_i_sprd_mid</stp>
        <stp>[sectors 01.xlsx]all names!R50C12</stp>
        <tr r="L50" s="16"/>
      </tp>
      <tp>
        <v>195.67604064941406</v>
        <stp/>
        <stp>##V3_BDPV12</stp>
        <stp>AR887333 Corp</stp>
        <stp>blp_i_sprd_mid</stp>
        <stp>[sectors 01.xlsx]all names!R26C13</stp>
        <tr r="M26" s="16"/>
      </tp>
      <tp>
        <v>195.67604064941406</v>
        <stp/>
        <stp>##V3_BDPV12</stp>
        <stp>AR887333 Corp</stp>
        <stp>blp_i_sprd_mid</stp>
        <stp>[sectors 01.xlsx]all names!R26C12</stp>
        <tr r="L26" s="16"/>
      </tp>
      <tp t="s">
        <v>04/04/2169</v>
        <stp/>
        <stp>##V3_BDPV12</stp>
        <stp>XS1974787480 Corp</stp>
        <stp>calc_maturity</stp>
        <stp>[sectors 01.xlsx]main!R38C10</stp>
        <tr r="J38" s="1"/>
      </tp>
      <tp t="s">
        <v>04/04/2169</v>
        <stp/>
        <stp>##V3_BDPV12</stp>
        <stp>XS1974787480 Corp</stp>
        <stp>calc_maturity</stp>
        <stp>[sectors 01.xlsx]main!R39C10</stp>
        <tr r="J39" s="1"/>
      </tp>
      <tp>
        <v>1082.1224365234375</v>
        <stp/>
        <stp>##V3_BDPV12</stp>
        <stp>AX691342 Corp</stp>
        <stp>blp_i_sprd_mid</stp>
        <stp>[sectors 01.xlsx]all names!R40C13</stp>
        <tr r="M40" s="16"/>
      </tp>
      <tp t="s">
        <v>BB</v>
        <stp/>
        <stp>##V3_BDPV12</stp>
        <stp>AL211915 Corp</stp>
        <stp>bb_composite</stp>
        <stp>[sectors 01.xlsx]curves eur!R8C17</stp>
        <tr r="Q8" s="21"/>
      </tp>
      <tp>
        <v>1082.1224365234375</v>
        <stp/>
        <stp>##V3_BDPV12</stp>
        <stp>AX691342 Corp</stp>
        <stp>blp_i_sprd_mid</stp>
        <stp>[sectors 01.xlsx]all names!R40C12</stp>
        <tr r="L40" s="16"/>
      </tp>
      <tp t="s">
        <v>21/01/2169</v>
        <stp/>
        <stp>##V3_BDPV12</stp>
        <stp>FR0013478252 Corp</stp>
        <stp>calc_maturity</stp>
        <stp>[sectors 01.xlsx]main!R10C10</stp>
        <tr r="J10" s="1"/>
      </tp>
      <tp t="s">
        <v>25/03/2075</v>
        <stp/>
        <stp>##V3_BDPV12</stp>
        <stp>XS1207058733 Corp</stp>
        <stp>calc_maturity</stp>
        <stp>[sectors 01.xlsx]main!R28C10</stp>
        <tr r="J28" s="1"/>
      </tp>
      <tp t="s">
        <v>25/03/2075</v>
        <stp/>
        <stp>##V3_BDPV12</stp>
        <stp>XS1207058733 Corp</stp>
        <stp>calc_maturity</stp>
        <stp>[sectors 01.xlsx]main!R26C10</stp>
        <tr r="J26" s="1"/>
      </tp>
      <tp t="s">
        <v>25/03/2075</v>
        <stp/>
        <stp>##V3_BDPV12</stp>
        <stp>XS1207058733 Corp</stp>
        <stp>calc_maturity</stp>
        <stp>[sectors 01.xlsx]main!R27C10</stp>
        <tr r="J27" s="1"/>
      </tp>
      <tp t="s">
        <v>25/03/2075</v>
        <stp/>
        <stp>##V3_BDPV12</stp>
        <stp>XS1207058733 Corp</stp>
        <stp>calc_maturity</stp>
        <stp>[sectors 01.xlsx]main!R25C10</stp>
        <tr r="J25" s="1"/>
      </tp>
      <tp t="s">
        <v>25/03/2075</v>
        <stp/>
        <stp>##V3_BDPV12</stp>
        <stp>XS1207058733 Corp</stp>
        <stp>calc_maturity</stp>
        <stp>[sectors 01.xlsx]main!R31C10</stp>
        <tr r="J31" s="1"/>
      </tp>
      <tp t="s">
        <v>22/10/2079</v>
        <stp/>
        <stp>##V3_BDPV12</stp>
        <stp>XS1309436910 Corp</stp>
        <stp>calc_maturity</stp>
        <stp>[sectors 01.xlsx]main!R45C10</stp>
        <tr r="J45" s="1"/>
      </tp>
      <tp t="s">
        <v>30/01/2024</v>
        <stp/>
        <stp>##V3_BDPV12</stp>
        <stp>AW875570 Corp</stp>
        <stp>nxt_call_dt</stp>
        <stp>[sectors 01.xlsx]sectors (table)!R8C7</stp>
        <tr r="G8" s="24"/>
      </tp>
      <tp t="s">
        <v>05/05/2169</v>
        <stp/>
        <stp>##V3_BDPV12</stp>
        <stp>XS1501167164 Corp</stp>
        <stp>calc_maturity</stp>
        <stp>[sectors 01.xlsx]main!R40C10</stp>
        <tr r="J40" s="1"/>
      </tp>
    </main>
    <main first="bofaddin.rtdserver">
      <tp t="s">
        <v>#N/A N/A</v>
        <stp/>
        <stp>BDH|730686023368330492</stp>
        <tr r="Y37" s="21"/>
      </tp>
    </main>
    <main first="bloomberg.rtd">
      <tp t="s">
        <v>24/03/2026</v>
        <stp/>
        <stp>##V3_BDPV12</stp>
        <stp>EK131372 Corp</stp>
        <stp>nxt_call_dt</stp>
        <stp>[sectors 01.xlsx]directH (tkr)!R28C5</stp>
        <tr r="E28" s="15"/>
      </tp>
      <tp t="s">
        <v>27/06/2024</v>
        <stp/>
        <stp>##V3_BDPV12</stp>
        <stp>AT214421 Corp</stp>
        <stp>nxt_call_dt</stp>
        <stp>[sectors 01.xlsx]directH (tkr)!R29C5</stp>
        <tr r="E29" s="15"/>
      </tp>
      <tp t="s">
        <v>14/06/2027</v>
        <stp/>
        <stp>##V3_BDPV12</stp>
        <stp>AN880326 Corp</stp>
        <stp>nxt_call_dt</stp>
        <stp>[sectors 01.xlsx]directH (tkr)!R27C5</stp>
        <tr r="E27" s="15"/>
      </tp>
      <tp t="s">
        <v>EUR</v>
        <stp/>
        <stp>##V3_BDPV12</stp>
        <stp>ZQ099270 Corp</stp>
        <stp>crncy</stp>
        <stp>[sectors 01.xlsx]sectors (table)!R28C17</stp>
        <tr r="Q28" s="24"/>
      </tp>
      <tp t="s">
        <v>21/10/2025</v>
        <stp/>
        <stp>##V3_BDPV12</stp>
        <stp>ZP482524 Corp</stp>
        <stp>nxt_call_dt</stp>
        <stp>[sectors 01.xlsx]all names!R9C9</stp>
        <tr r="I9" s="16"/>
      </tp>
      <tp>
        <v>262.22213200217499</v>
        <stp/>
        <stp>##V3_BDPV12</stp>
        <stp>EK821917 Corp</stp>
        <stp>yas_ispread</stp>
        <stp>[sectors 01.xlsx]sectors (table)!R24C11</stp>
        <tr r="K24" s="24"/>
      </tp>
      <tp t="s">
        <v>EUR</v>
        <stp/>
        <stp>##V3_BDPV12</stp>
        <stp>ZP989429 Corp</stp>
        <stp>crncy</stp>
        <stp>[sectors 01.xlsx]sectors (table)!R18C18</stp>
        <tr r="R18" s="24"/>
      </tp>
      <tp t="s">
        <v>EUR</v>
        <stp/>
        <stp>##V3_BDPV12</stp>
        <stp>ZP659512 Corp</stp>
        <stp>crncy</stp>
        <stp>[sectors 01.xlsx]sectors (table)!R15C18</stp>
        <tr r="R15" s="24"/>
      </tp>
      <tp t="s">
        <v>EUR</v>
        <stp/>
        <stp>##V3_BDPV12</stp>
        <stp>XS1713463559 Corp</stp>
        <stp>crncy</stp>
        <stp>[sectors 01.xlsx]curves eur!R16C20</stp>
        <tr r="T16" s="21"/>
      </tp>
      <tp t="s">
        <v>EUR</v>
        <stp/>
        <stp>##V3_BDPV12</stp>
        <stp>XS1115498260 Corp</stp>
        <stp>crncy</stp>
        <stp>[sectors 01.xlsx]curves eur!R22C20</stp>
        <tr r="T22" s="21"/>
      </tp>
      <tp t="s">
        <v>04/12/2023</v>
        <stp/>
        <stp>##V3_BDPV12</stp>
        <stp>BE6309987400 Corp</stp>
        <stp>nxt_call_dt</stp>
        <stp>[sectors 01.xlsx]main!R4C9</stp>
        <tr r="I4" s="1"/>
      </tp>
      <tp t="s">
        <v>25/07/2023</v>
        <stp/>
        <stp>##V3_BDPV12</stp>
        <stp>AS146424 Corp</stp>
        <stp>nxt_call_dt</stp>
        <stp>[sectors 01.xlsx]curves!R48C9</stp>
        <tr r="I48" s="20"/>
      </tp>
      <tp t="s">
        <v>22/12/2021</v>
        <stp/>
        <stp>##V3_BDPV12</stp>
        <stp>AM679347 Corp</stp>
        <stp>nxt_call_dt</stp>
        <stp>[sectors 01.xlsx]curves!R47C9</stp>
        <tr r="I47" s="20"/>
      </tp>
      <tp t="s">
        <v>29/10/2020</v>
        <stp/>
        <stp>##V3_BDPV12</stp>
        <stp>EK545606 Corp</stp>
        <stp>nxt_call_dt</stp>
        <stp>[sectors 01.xlsx]curves!R8C9</stp>
        <tr r="I8" s="20"/>
      </tp>
      <tp t="s">
        <v>18/11/2022</v>
        <stp/>
        <stp>##V3_BDPV12</stp>
        <stp>EK588292 Corp</stp>
        <stp>nxt_call_dt</stp>
        <stp>[sectors 01.xlsx]curves!R32C9</stp>
        <tr r="I32" s="20"/>
      </tp>
      <tp t="s">
        <v>11/03/2026</v>
        <stp/>
        <stp>##V3_BDPV12</stp>
        <stp>BJ814648 Corp</stp>
        <stp>nxt_call_dt</stp>
        <stp>[sectors 01.xlsx]sectors (table)!R9C8</stp>
        <tr r="H9" s="24"/>
      </tp>
      <tp>
        <v>560.39849853515625</v>
        <stp/>
        <stp>##V3_BDPV12</stp>
        <stp>ZS108668 Corp</stp>
        <stp>blp_i_sprd_mid</stp>
        <stp>[sectors 01.xlsx]all names!R23C13</stp>
        <tr r="M23" s="16"/>
      </tp>
      <tp t="s">
        <v>EUR</v>
        <stp/>
        <stp>##V3_BDPV12</stp>
        <stp>ZP989429 Corp</stp>
        <stp>crncy</stp>
        <stp>[sectors 01.xlsx]curves!R9C21</stp>
        <tr r="U9" s="20"/>
      </tp>
      <tp>
        <v>211.74618530273438</v>
        <stp/>
        <stp>##V3_BDPV12</stp>
        <stp>ZQ100348 Corp</stp>
        <stp>blp_i_sprd_mid</stp>
        <stp>[sectors 01.xlsx]all names!R24C13</stp>
        <tr r="M24" s="16"/>
      </tp>
      <tp t="s">
        <v>09/12/2168</v>
        <stp/>
        <stp>##V3_BDPV12</stp>
        <stp>XS1294342792 Corp</stp>
        <stp>calc_maturity</stp>
        <stp>[sectors 01.xlsx]main!R30C10</stp>
        <tr r="J30" s="1"/>
      </tp>
      <tp>
        <v>397.46524047851563</v>
        <stp/>
        <stp>##V3_BDPV12</stp>
        <stp>EK811579 Corp</stp>
        <stp>blp_i_sprd_mid</stp>
        <stp>[sectors 01.xlsx]all names!R73C13</stp>
        <tr r="M73" s="16"/>
      </tp>
      <tp>
        <v>232.36305236816406</v>
        <stp/>
        <stp>##V3_BDPV12</stp>
        <stp>AP691131 Corp</stp>
        <stp>blp_i_sprd_mid</stp>
        <stp>[sectors 01.xlsx]all names!R19C12</stp>
        <tr r="L19" s="16"/>
      </tp>
      <tp>
        <v>232.36305236816406</v>
        <stp/>
        <stp>##V3_BDPV12</stp>
        <stp>AP691131 Corp</stp>
        <stp>blp_i_sprd_mid</stp>
        <stp>[sectors 01.xlsx]all names!R19C13</stp>
        <tr r="M19" s="16"/>
      </tp>
      <tp t="s">
        <v>17/09/2168</v>
        <stp/>
        <stp>##V3_BDPV12</stp>
        <stp>FR0013425170 Corp</stp>
        <stp>calc_maturity</stp>
        <stp>[sectors 01.xlsx]main!R14C10</stp>
        <tr r="J14" s="1"/>
      </tp>
      <tp t="s">
        <v>17/09/2168</v>
        <stp/>
        <stp>##V3_BDPV12</stp>
        <stp>FR0013425170 Corp</stp>
        <stp>calc_maturity</stp>
        <stp>[sectors 01.xlsx]main!R11C10</stp>
        <tr r="J11" s="1"/>
      </tp>
      <tp t="s">
        <v>17/09/2168</v>
        <stp/>
        <stp>##V3_BDPV12</stp>
        <stp>FR0013425170 Corp</stp>
        <stp>calc_maturity</stp>
        <stp>[sectors 01.xlsx]main!R12C10</stp>
        <tr r="J12" s="1"/>
      </tp>
      <tp t="s">
        <v>17/09/2168</v>
        <stp/>
        <stp>##V3_BDPV12</stp>
        <stp>FR0013425170 Corp</stp>
        <stp>calc_maturity</stp>
        <stp>[sectors 01.xlsx]main!R13C10</stp>
        <tr r="J13" s="1"/>
      </tp>
      <tp>
        <v>455.3447265625</v>
        <stp/>
        <stp>##V3_BDPV12</stp>
        <stp>AP809058 Corp</stp>
        <stp>blp_i_sprd_mid</stp>
        <stp>[sectors 01.xlsx]all names!R33C13</stp>
        <tr r="M33" s="16"/>
      </tp>
    </main>
    <main first="bloomberg.rtd">
      <tp>
        <v>455.3447265625</v>
        <stp/>
        <stp>##V3_BDPV12</stp>
        <stp>AP809058 Corp</stp>
        <stp>blp_i_sprd_mid</stp>
        <stp>[sectors 01.xlsx]curves eur!R32C13</stp>
        <tr r="M32" s="21"/>
      </tp>
      <tp>
        <v>390.22044220971128</v>
        <stp/>
        <stp>##V3_BDPV12</stp>
        <stp>AN880322 Corp</stp>
        <stp>yas_ispread</stp>
        <stp>[sectors 01.xlsx]sectors (table)!R31C11</stp>
        <tr r="K31" s="24"/>
      </tp>
      <tp t="s">
        <v>29/10/2020</v>
        <stp/>
        <stp>##V3_BDPV12</stp>
        <stp>EK545606 Corp</stp>
        <stp>nxt_call_dt</stp>
        <stp>[sectors 01.xlsx]all names!R9C8</stp>
        <tr r="H9" s="16"/>
      </tp>
      <tp t="s">
        <v>EUR</v>
        <stp/>
        <stp>##V3_BDPV12</stp>
        <stp>BJ814648 Corp</stp>
        <stp>crncy</stp>
        <stp>[sectors 01.xlsx]sectors (table)!R9C18</stp>
        <tr r="R9" s="24"/>
      </tp>
      <tp t="s">
        <v>23/04/2023</v>
        <stp/>
        <stp>##V3_BDPV12</stp>
        <stp>EK848378 Corp</stp>
        <stp>nxt_call_dt</stp>
        <stp>[sectors 01.xlsx]curves!R13C9</stp>
        <tr r="I13" s="20"/>
      </tp>
      <tp>
        <v>209.279541015625</v>
        <stp/>
        <stp>##V3_BDPV12</stp>
        <stp>ZQ099270 Corp</stp>
        <stp>blp_i_sprd_mid</stp>
        <stp>[sectors 01.xlsx]all names!R24C12</stp>
        <tr r="L24" s="16"/>
      </tp>
      <tp>
        <v>223.52493286132813</v>
        <stp/>
        <stp>##V3_BDPV12</stp>
        <stp>ZQ804479 Corp</stp>
        <stp>blp_i_sprd_mid</stp>
        <stp>[sectors 01.xlsx]all names!R50C13</stp>
        <tr r="M50" s="16"/>
      </tp>
      <tp>
        <v>276.091064453125</v>
        <stp/>
        <stp>##V3_BDPV12</stp>
        <stp>EK803079 Corp</stp>
        <stp>blp_i_sprd_mid</stp>
        <stp>[sectors 01.xlsx]all names!R51C12</stp>
        <tr r="L51" s="16"/>
      </tp>
      <tp>
        <v>414.71884155273438</v>
        <stp/>
        <stp>##V3_BDPV12</stp>
        <stp>BJ814648 Corp</stp>
        <stp>blp_i_sprd_mid</stp>
        <stp>[sectors 01.xlsx]all names!R51C13</stp>
        <tr r="M51" s="16"/>
      </tp>
      <tp>
        <v>277.9488525390625</v>
        <stp/>
        <stp>##V3_BDPV12</stp>
        <stp>AQ711148 Corp</stp>
        <stp>blp_i_sprd_mid</stp>
        <stp>[sectors 01.xlsx]all names!R32C12</stp>
        <tr r="L32" s="16"/>
      </tp>
    </main>
    <main first="bofaddin.rtdserver">
      <tp t="s">
        <v>#N/A N/A</v>
        <stp/>
        <stp>BDH|225960426355285493</stp>
        <tr r="AC37" s="21"/>
      </tp>
    </main>
    <main first="bofaddin.rtdserver">
      <tp t="s">
        <v>#N/A N/A</v>
        <stp/>
        <stp>BDH|387311582407157619</stp>
        <tr r="AD18" s="20"/>
      </tp>
    </main>
    <main first="bloomberg.rtd">
      <tp t="s">
        <v>14/12/2022</v>
        <stp/>
        <stp>##V3_BDPV12</stp>
        <stp>AN880322 Corp</stp>
        <stp>nxt_call_dt</stp>
        <stp>[sectors 01.xlsx]directH (tkr)!R31C5</stp>
        <tr r="E31" s="15"/>
      </tp>
      <tp>
        <v>251.54584096447232</v>
        <stp/>
        <stp>##V3_BDPV12</stp>
        <stp>AZ371883 Corp</stp>
        <stp>yas_ispread</stp>
        <stp>[sectors 01.xlsx]sectors (table)!R38C12</stp>
        <tr r="L38" s="24"/>
      </tp>
      <tp>
        <v>430.03355122713504</v>
        <stp/>
        <stp>##V3_BDPV12</stp>
        <stp>ZP989429 Corp</stp>
        <stp>yas_ispread</stp>
        <stp>[sectors 01.xlsx]sectors (table)!R18C12</stp>
        <tr r="L18" s="24"/>
      </tp>
      <tp>
        <v>413.28329467773438</v>
        <stp/>
        <stp>##V3_BDPV12</stp>
        <stp>AR738776 Corp</stp>
        <stp>blp_i_sprd_mid</stp>
        <stp>[sectors 01.xlsx]curves eur!R38C12</stp>
        <tr r="L38" s="21"/>
      </tp>
      <tp>
        <v>253.33795166015625</v>
        <stp/>
        <stp>##V3_BDPV12</stp>
        <stp>AM938782 Corp</stp>
        <stp>blp_i_sprd_mid</stp>
        <stp>[sectors 01.xlsx]curves eur!R26C12</stp>
        <tr r="L26" s="21"/>
      </tp>
      <tp t="s">
        <v>EUR</v>
        <stp/>
        <stp>##V3_BDPV12</stp>
        <stp>XS1501166869 Corp</stp>
        <stp>crncy</stp>
        <stp>[sectors 01.xlsx]curves eur!R29C20</stp>
        <tr r="T29" s="21"/>
      </tp>
      <tp t="s">
        <v>EUR</v>
        <stp/>
        <stp>##V3_BDPV12</stp>
        <stp>XS1219498141 Corp</stp>
        <stp>crncy</stp>
        <stp>[sectors 01.xlsx]curves eur!R39C19</stp>
        <tr r="S39" s="21"/>
      </tp>
      <tp t="s">
        <v>#N/A Invalid Security</v>
        <stp/>
        <stp>##V3_BDPV12</stp>
        <stp>#N/A Invalid Security Corp</stp>
        <stp>security name</stp>
        <stp>[sectors 01.xlsx]tkrBbg!R2C7</stp>
        <tr r="G2" s="5"/>
      </tp>
      <tp t="s">
        <v>03/06/2024</v>
        <stp/>
        <stp>##V3_BDPV12</stp>
        <stp>XS1323897725 Corp</stp>
        <stp>nxt_call_dt</stp>
        <stp>[sectors 01.xlsx]main!R5C9</stp>
        <tr r="I5" s="1"/>
      </tp>
      <tp t="s">
        <v>Oil&amp;Gas</v>
        <stp/>
        <stp>##V3_BDPV12</stp>
        <stp>XS1294343337 Corp</stp>
        <stp>INDUSTRY_GROUP</stp>
        <stp>[sectors 01.xlsx]main!R32C8</stp>
        <tr r="H32" s="1"/>
      </tp>
      <tp t="s">
        <v>Oil&amp;Gas</v>
        <stp/>
        <stp>##V3_BDPV12</stp>
        <stp>XS1207058733 Corp</stp>
        <stp>INDUSTRY_GROUP</stp>
        <stp>[sectors 01.xlsx]main!R25C8</stp>
        <tr r="H25" s="1"/>
      </tp>
      <tp t="s">
        <v>Mining</v>
        <stp/>
        <stp>##V3_BDPV12</stp>
        <stp>XS1309436910 Corp</stp>
        <stp>INDUSTRY_GROUP</stp>
        <stp>[sectors 01.xlsx]main!R45C8</stp>
        <tr r="H45" s="1"/>
      </tp>
      <tp t="s">
        <v>AKEFP 4 3/4 PERP</v>
        <stp/>
        <stp>##V3_BDPV12</stp>
        <stp>EK545606 Corp</stp>
        <stp>security_name</stp>
        <stp>[sectors 01.xlsx]curves!R8C7</stp>
        <tr r="G8" s="20"/>
      </tp>
      <tp>
        <v>248.21635589150591</v>
        <stp/>
        <stp>##V3_BDPV12</stp>
        <stp>XS1195202822 Corp</stp>
        <stp>z_sprd_mid</stp>
        <stp>[sectors 01.xlsx]main!R37C11</stp>
        <tr r="K37" s="1"/>
      </tp>
      <tp t="s">
        <v>NR</v>
        <stp/>
        <stp>##V3_BDPV12</stp>
        <stp>BJ924355 Corp</stp>
        <stp>bb_composite</stp>
        <stp>[sectors 01.xlsx]sectors (table)!R16C16</stp>
        <tr r="P16" s="24"/>
      </tp>
      <tp>
        <v>248.21635589150591</v>
        <stp/>
        <stp>##V3_BDPV12</stp>
        <stp>XS1195202822 Corp</stp>
        <stp>z_sprd_mid</stp>
        <stp>[sectors 01.xlsx]main!R43C11</stp>
        <tr r="K43" s="1"/>
      </tp>
      <tp>
        <v>248.21635589150591</v>
        <stp/>
        <stp>##V3_BDPV12</stp>
        <stp>XS1195202822 Corp</stp>
        <stp>z_sprd_mid</stp>
        <stp>[sectors 01.xlsx]main!R44C11</stp>
        <tr r="K44" s="1"/>
      </tp>
      <tp>
        <v>307.4387693277373</v>
        <stp/>
        <stp>##V3_BDPV12</stp>
        <stp>XS1294343337 Corp</stp>
        <stp>z_sprd_mid</stp>
        <stp>[sectors 01.xlsx]main!R29C11</stp>
        <tr r="K29" s="1"/>
      </tp>
      <tp>
        <v>307.4387693277373</v>
        <stp/>
        <stp>##V3_BDPV12</stp>
        <stp>XS1294343337 Corp</stp>
        <stp>z_sprd_mid</stp>
        <stp>[sectors 01.xlsx]main!R32C11</stp>
        <tr r="K32" s="1"/>
      </tp>
      <tp>
        <v>293.84887644468682</v>
        <stp/>
        <stp>##V3_BDPV12</stp>
        <stp>FR0013478252 Corp</stp>
        <stp>z_sprd_mid</stp>
        <stp>[sectors 01.xlsx]main!R10C11</stp>
        <tr r="K10" s="1"/>
      </tp>
      <tp t="s">
        <v>BB</v>
        <stp/>
        <stp>##V3_BDPV12</stp>
        <stp>ZP659512 Corp</stp>
        <stp>bb_composite</stp>
        <stp>[sectors 01.xlsx]sectors (table)!R15C16</stp>
        <tr r="P15" s="24"/>
      </tp>
      <tp t="s">
        <v>BBB-</v>
        <stp/>
        <stp>##V3_BDPV12</stp>
        <stp>XS2035564629 Corp</stp>
        <stp>bb_composite</stp>
        <stp>[sectors 01.xlsx]curves eur!R27C17</stp>
        <tr r="Q27" s="21"/>
      </tp>
      <tp t="s">
        <v>21/10/2020</v>
        <stp/>
        <stp>##V3_BDPV12</stp>
        <stp>XS1219498141 Corp</stp>
        <stp>nxt_call_dt</stp>
        <stp>[sectors 01.xlsx]sectors (table)!R34C7</stp>
        <tr r="G34" s="24"/>
      </tp>
      <tp t="s">
        <v>BBB</v>
        <stp/>
        <stp>##V3_BDPV12</stp>
        <stp>XS1713462403 Corp</stp>
        <stp>bb_composite</stp>
        <stp>[sectors 01.xlsx]curves eur!R31C16</stp>
        <tr r="P31" s="21"/>
      </tp>
      <tp t="s">
        <v>Pharmaceuticals</v>
        <stp/>
        <stp>##V3_BDPV12</stp>
        <stp>XS2077670342 Corp</stp>
        <stp>INDUSTRY_GROUP</stp>
        <stp>[sectors 01.xlsx]main!R20C8</stp>
        <tr r="H20" s="1"/>
      </tp>
      <tp t="s">
        <v>Oil&amp;Gas</v>
        <stp/>
        <stp>##V3_BDPV12</stp>
        <stp>XS1713462403 Corp</stp>
        <stp>INDUSTRY_GROUP</stp>
        <stp>[sectors 01.xlsx]main!R33C8</stp>
        <tr r="H33" s="1"/>
      </tp>
      <tp t="s">
        <v>BB+</v>
        <stp/>
        <stp>##V3_BDPV12</stp>
        <stp>EK352403 Corp</stp>
        <stp>bb_composite</stp>
        <stp>[sectors 01.xlsx]sectors (table)!R14C15</stp>
        <tr r="O14" s="24"/>
      </tp>
      <tp>
        <v>347.38006633793015</v>
        <stp/>
        <stp>##V3_BDPV12</stp>
        <stp>XS2077670342 Corp</stp>
        <stp>z_sprd_mid</stp>
        <stp>[sectors 01.xlsx]main!R20C11</stp>
        <tr r="K20" s="1"/>
      </tp>
      <tp t="s">
        <v>BB+</v>
        <stp/>
        <stp>##V3_BDPV12</stp>
        <stp>EK864970 Corp</stp>
        <stp>bb_composite</stp>
        <stp>[sectors 01.xlsx]sectors (table)!R32C16</stp>
        <tr r="P32" s="24"/>
      </tp>
      <tp t="s">
        <v>09/12/2025</v>
        <stp/>
        <stp>##V3_BDPV12</stp>
        <stp>XS1294343337 Corp</stp>
        <stp>nxt_call_dt</stp>
        <stp>[sectors 01.xlsx]main!R29C9</stp>
        <tr r="I29" s="1"/>
      </tp>
      <tp t="s">
        <v>BB</v>
        <stp/>
        <stp>##V3_BDPV12</stp>
        <stp>FR0013399177 Corp</stp>
        <stp>bb_composite</stp>
        <stp>[sectors 01.xlsx]curves eur!R10C16</stp>
        <tr r="P10" s="21"/>
      </tp>
      <tp t="s">
        <v>BAYNGR 3 1/8 11/12/79</v>
        <stp/>
        <stp>##V3_BDPV12</stp>
        <stp>XS2077670342 Corp</stp>
        <stp>security_name</stp>
        <stp>[sectors 01.xlsx]curves eur!R14C7</stp>
        <tr r="G14" s="21"/>
      </tp>
      <tp t="s">
        <v>AKEFP 1 1/2 PERP</v>
        <stp/>
        <stp>##V3_BDPV12</stp>
        <stp>FR0013478252 Corp</stp>
        <stp>security_name</stp>
        <stp>[sectors 01.xlsx]curves eur!R35C7</stp>
        <tr r="G35" s="21"/>
      </tp>
      <tp t="s">
        <v>OMVAV 2 7/8 PERP</v>
        <stp/>
        <stp>##V3_BDPV12</stp>
        <stp>XS1713462403 Corp</stp>
        <stp>security_name</stp>
        <stp>[sectors 01.xlsx]curves eur!R31C6</stp>
        <tr r="F31" s="21"/>
      </tp>
      <tp t="s">
        <v>21/04/2025</v>
        <stp/>
        <stp>##V3_BDPV12</stp>
        <stp>XS1219499032 Corp</stp>
        <stp>nxt_call_dt</stp>
        <stp>[sectors 01.xlsx]sectors (table)!R34C8</stp>
        <tr r="H34" s="24"/>
      </tp>
      <tp t="s">
        <v>BBB-</v>
        <stp/>
        <stp>##V3_BDPV12</stp>
        <stp>XS1713463716 Corp</stp>
        <stp>bb_composite</stp>
        <stp>[sectors 01.xlsx]curves eur!R16C16</stp>
        <tr r="P16" s="21"/>
      </tp>
      <tp t="s">
        <v>ACFP 4 3/8 PERP</v>
        <stp/>
        <stp>##V3_BDPV12</stp>
        <stp>FR0013399177 Corp</stp>
        <stp>security_name</stp>
        <stp>[sectors 01.xlsx]curves eur!R10C6</stp>
        <tr r="F10" s="21"/>
      </tp>
      <tp t="s">
        <v>BBB-</v>
        <stp/>
        <stp>##V3_BDPV12</stp>
        <stp>XS1721244371 Corp</stp>
        <stp>bb_composite</stp>
        <stp>[sectors 01.xlsx]curves eur!R37C16</stp>
        <tr r="P37" s="21"/>
      </tp>
      <tp t="s">
        <v>BB+</v>
        <stp/>
        <stp>##V3_BDPV12</stp>
        <stp>FR0011697028 Corp</stp>
        <stp>bb_composite</stp>
        <stp>[sectors 01.xlsx]curves eur!R15C17</stp>
        <tr r="Q15" s="21"/>
      </tp>
      <tp>
        <v>376.85775756835938</v>
        <stp/>
        <stp>##V3_BDPV12</stp>
        <stp>AU669900 Corp</stp>
        <stp>blp_i_sprd_mid</stp>
        <stp>[sectors 01.xlsx]curves!R20C13</stp>
        <tr r="M20" s="20"/>
      </tp>
      <tp t="s">
        <v>Oil&amp;Gas</v>
        <stp/>
        <stp>##V3_BDPV12</stp>
        <stp>XS1207058733 Corp</stp>
        <stp>INDUSTRY_GROUP</stp>
        <stp>[sectors 01.xlsx]main!R27C8</stp>
        <tr r="H27" s="1"/>
      </tp>
      <tp t="s">
        <v>Chemicals</v>
        <stp/>
        <stp>##V3_BDPV12</stp>
        <stp>FR0013425170 Corp</stp>
        <stp>INDUSTRY_GROUP</stp>
        <stp>[sectors 01.xlsx]main!R14C8</stp>
        <tr r="H14" s="1"/>
      </tp>
      <tp t="s">
        <v>Pharmaceuticals</v>
        <stp/>
        <stp>##V3_BDPV12</stp>
        <stp>DE000A11QR73 Corp</stp>
        <stp>INDUSTRY_GROUP</stp>
        <stp>[sectors 01.xlsx]main!R22C8</stp>
        <tr r="H22" s="1"/>
      </tp>
      <tp>
        <v>455.3447265625</v>
        <stp/>
        <stp>##V3_BDPV12</stp>
        <stp>AP809058 Corp</stp>
        <stp>blp_i_sprd_mid</stp>
        <stp>[sectors 01.xlsx]curves!R25C14</stp>
        <tr r="N25" s="20"/>
      </tp>
      <tp t="s">
        <v>12/12/2024</v>
        <stp/>
        <stp>##V3_BDPV12</stp>
        <stp>XS1152343668 Corp</stp>
        <stp>nxt_call_dt</stp>
        <stp>[sectors 01.xlsx]main!R7C9</stp>
        <tr r="I7" s="1"/>
      </tp>
      <tp t="s">
        <v>#N/A Field Not Applicable</v>
        <stp/>
        <stp>##V3_BDPV12</stp>
        <stp>AM679347 Corp</stp>
        <stp>blp_i_sprd_mid</stp>
        <stp>[sectors 01.xlsx]curves!R47C13</stp>
        <tr r="M47" s="20"/>
      </tp>
      <tp t="s">
        <v>BB</v>
        <stp/>
        <stp>##V3_BDPV12</stp>
        <stp>AR738776 Corp</stp>
        <stp>bb_composite</stp>
        <stp>[sectors 01.xlsx]sectors (table)!R35C15</stp>
        <tr r="O35" s="24"/>
      </tp>
      <tp>
        <v>301.31542859953083</v>
        <stp/>
        <stp>##V3_BDPV12</stp>
        <stp>FR0013425170 Corp</stp>
        <stp>z_sprd_mid</stp>
        <stp>[sectors 01.xlsx]main!R14C11</stp>
        <tr r="K14" s="1"/>
      </tp>
      <tp>
        <v>301.31542859953083</v>
        <stp/>
        <stp>##V3_BDPV12</stp>
        <stp>FR0013425170 Corp</stp>
        <stp>z_sprd_mid</stp>
        <stp>[sectors 01.xlsx]main!R11C11</stp>
        <tr r="K11" s="1"/>
      </tp>
      <tp>
        <v>301.31542859953083</v>
        <stp/>
        <stp>##V3_BDPV12</stp>
        <stp>FR0013425170 Corp</stp>
        <stp>z_sprd_mid</stp>
        <stp>[sectors 01.xlsx]main!R12C11</stp>
        <tr r="K12" s="1"/>
      </tp>
      <tp>
        <v>301.31542859953083</v>
        <stp/>
        <stp>##V3_BDPV12</stp>
        <stp>FR0013425170 Corp</stp>
        <stp>z_sprd_mid</stp>
        <stp>[sectors 01.xlsx]main!R13C11</stp>
        <tr r="K13" s="1"/>
      </tp>
      <tp t="s">
        <v>NR</v>
        <stp/>
        <stp>##V3_BDPV12</stp>
        <stp>EK821917 Corp</stp>
        <stp>bb_composite</stp>
        <stp>[sectors 01.xlsx]sectors (table)!R24C15</stp>
        <tr r="O24" s="24"/>
      </tp>
      <tp t="s">
        <v>BB+</v>
        <stp/>
        <stp>##V3_BDPV12</stp>
        <stp>AS322477 Corp</stp>
        <stp>bb_composite</stp>
        <stp>[sectors 01.xlsx]sectors (table)!R11C15</stp>
        <tr r="O11" s="24"/>
      </tp>
      <tp>
        <v>70.619544982910156</v>
        <stp/>
        <stp>##V3_BDPV12</stp>
        <stp>UV391246 Corp</stp>
        <stp>blp_i_sprd_mid</stp>
        <stp>[sectors 01.xlsx]curves eur!R17C12</stp>
        <tr r="L17" s="21"/>
      </tp>
      <tp t="s">
        <v>01/10/2026</v>
        <stp/>
        <stp>##V3_BDPV12</stp>
        <stp>XS1115498260 Corp</stp>
        <stp>nxt_call_dt</stp>
        <stp>[sectors 01.xlsx]sectors (table)!R19C8</stp>
        <tr r="H19" s="24"/>
      </tp>
      <tp t="s">
        <v>09/12/2025</v>
        <stp/>
        <stp>##V3_BDPV12</stp>
        <stp>XS1294343337 Corp</stp>
        <stp>nxt_call_dt</stp>
        <stp>[sectors 01.xlsx]sectors (table)!R29C8</stp>
        <tr r="H29" s="24"/>
      </tp>
      <tp t="s">
        <v>EDF 4 PERP</v>
        <stp/>
        <stp>##V3_BDPV12</stp>
        <stp>FR0013367612 Corp</stp>
        <stp>security_name</stp>
        <stp>[sectors 01.xlsx]curves eur!R15C6</stp>
        <tr r="F15" s="21"/>
      </tp>
      <tp t="s">
        <v>06/10/2026</v>
        <stp/>
        <stp>##V3_BDPV12</stp>
        <stp>XS1501166869 Corp</stp>
        <stp>nxt_call_dt</stp>
        <stp>[sectors 01.xlsx]sectors (table)!R27C8</stp>
        <tr r="H27" s="24"/>
      </tp>
      <tp t="s">
        <v>ENBW 1 1/8 11/05/79</v>
        <stp/>
        <stp>##V3_BDPV12</stp>
        <stp>XS2035564975 Corp</stp>
        <stp>security_name</stp>
        <stp>[sectors 01.xlsx]curves eur!R27C6</stp>
        <tr r="F27" s="21"/>
      </tp>
      <tp t="s">
        <v>09/12/2021</v>
        <stp/>
        <stp>##V3_BDPV12</stp>
        <stp>XS1294342792 Corp</stp>
        <stp>nxt_call_dt</stp>
        <stp>[sectors 01.xlsx]main!R30C9</stp>
        <tr r="I30" s="1"/>
      </tp>
      <tp t="s">
        <v>19/03/2024</v>
        <stp/>
        <stp>##V3_BDPV12</stp>
        <stp>XS1713462403 Corp</stp>
        <stp>nxt_call_dt</stp>
        <stp>[sectors 01.xlsx]sectors (table)!R29C7</stp>
        <tr r="G29" s="24"/>
      </tp>
      <tp t="s">
        <v>03/06/2024</v>
        <stp/>
        <stp>##V3_BDPV12</stp>
        <stp>XS1323897725 Corp</stp>
        <stp>nxt_call_dt</stp>
        <stp>[sectors 01.xlsx]main!R6C9</stp>
        <tr r="I6" s="1"/>
      </tp>
      <tp t="s">
        <v>Oil&amp;Gas</v>
        <stp/>
        <stp>##V3_BDPV12</stp>
        <stp>XS1207058733 Corp</stp>
        <stp>INDUSTRY_GROUP</stp>
        <stp>[sectors 01.xlsx]main!R26C8</stp>
        <tr r="H26" s="1"/>
      </tp>
      <tp t="s">
        <v>Pharmaceuticals</v>
        <stp/>
        <stp>##V3_BDPV12</stp>
        <stp>XS2077670003 Corp</stp>
        <stp>INDUSTRY_GROUP</stp>
        <stp>[sectors 01.xlsx]main!R21C8</stp>
        <tr r="H21" s="1"/>
      </tp>
      <tp t="s">
        <v>Pharmaceuticals</v>
        <stp/>
        <stp>##V3_BDPV12</stp>
        <stp>DE000A11QR73 Corp</stp>
        <stp>INDUSTRY_GROUP</stp>
        <stp>[sectors 01.xlsx]main!R23C8</stp>
        <tr r="H23" s="1"/>
      </tp>
      <tp>
        <v>413.28329467773438</v>
        <stp/>
        <stp>##V3_BDPV12</stp>
        <stp>AR738776 Corp</stp>
        <stp>blp_i_sprd_mid</stp>
        <stp>[sectors 01.xlsx]curves!R44C13</stp>
        <tr r="M44" s="20"/>
      </tp>
      <tp>
        <v>253.33795166015625</v>
        <stp/>
        <stp>##V3_BDPV12</stp>
        <stp>AM938782 Corp</stp>
        <stp>blp_i_sprd_mid</stp>
        <stp>[sectors 01.xlsx]curves!R45C13</stp>
        <tr r="M45" s="20"/>
      </tp>
      <tp t="s">
        <v>BBB</v>
        <stp/>
        <stp>##V3_BDPV12</stp>
        <stp>AS146490 Corp</stp>
        <stp>bb_composite</stp>
        <stp>[sectors 01.xlsx]sectors (table)!R39C16</stp>
        <tr r="P39" s="24"/>
      </tp>
      <tp t="s">
        <v>BB+</v>
        <stp/>
        <stp>##V3_BDPV12</stp>
        <stp>AU654481 Corp</stp>
        <stp>bb_composite</stp>
        <stp>[sectors 01.xlsx]sectors (table)!R36C15</stp>
        <tr r="O36" s="24"/>
      </tp>
      <tp t="s">
        <v>BBB</v>
        <stp/>
        <stp>##V3_BDPV12</stp>
        <stp>AZ371883 Corp</stp>
        <stp>bb_composite</stp>
        <stp>[sectors 01.xlsx]sectors (table)!R38C16</stp>
        <tr r="P38" s="24"/>
      </tp>
      <tp>
        <v>387.13828882392517</v>
        <stp/>
        <stp>##V3_BDPV12</stp>
        <stp>XS1207058733 Corp</stp>
        <stp>z_sprd_mid</stp>
        <stp>[sectors 01.xlsx]main!R28C11</stp>
        <tr r="K28" s="1"/>
      </tp>
      <tp>
        <v>387.13828882392517</v>
        <stp/>
        <stp>##V3_BDPV12</stp>
        <stp>XS1207058733 Corp</stp>
        <stp>z_sprd_mid</stp>
        <stp>[sectors 01.xlsx]main!R27C11</stp>
        <tr r="K27" s="1"/>
      </tp>
      <tp>
        <v>387.13828882392517</v>
        <stp/>
        <stp>##V3_BDPV12</stp>
        <stp>XS1207058733 Corp</stp>
        <stp>z_sprd_mid</stp>
        <stp>[sectors 01.xlsx]main!R26C11</stp>
        <tr r="K26" s="1"/>
      </tp>
      <tp>
        <v>387.13828882392517</v>
        <stp/>
        <stp>##V3_BDPV12</stp>
        <stp>XS1207058733 Corp</stp>
        <stp>z_sprd_mid</stp>
        <stp>[sectors 01.xlsx]main!R25C11</stp>
        <tr r="K25" s="1"/>
      </tp>
      <tp>
        <v>387.13828882392517</v>
        <stp/>
        <stp>##V3_BDPV12</stp>
        <stp>XS1207058733 Corp</stp>
        <stp>z_sprd_mid</stp>
        <stp>[sectors 01.xlsx]main!R31C11</stp>
        <tr r="K31" s="1"/>
      </tp>
      <tp t="s">
        <v>BBB-</v>
        <stp/>
        <stp>##V3_BDPV12</stp>
        <stp>ZP870673 Corp</stp>
        <stp>bb_composite</stp>
        <stp>[sectors 01.xlsx]sectors (table)!R20C16</stp>
        <tr r="P20" s="24"/>
      </tp>
      <tp t="s">
        <v>AKEFP 2 3/4 PERP</v>
        <stp/>
        <stp>##V3_BDPV12</stp>
        <stp>FR0013425170 Corp</stp>
        <stp>security_name</stp>
        <stp>[sectors 01.xlsx]curves eur!R35C6</stp>
        <tr r="F35" s="21"/>
      </tp>
      <tp t="s">
        <v>A-</v>
        <stp/>
        <stp>##V3_BDPV12</stp>
        <stp>XS1501166869 Corp</stp>
        <stp>bb_composite</stp>
        <stp>[sectors 01.xlsx]curves eur!R29C17</stp>
        <tr r="Q29" s="21"/>
      </tp>
      <tp t="s">
        <v>25/03/2025</v>
        <stp/>
        <stp>##V3_BDPV12</stp>
        <stp>XS1207058733 Corp</stp>
        <stp>nxt_call_dt</stp>
        <stp>[sectors 01.xlsx]main!R28C9</stp>
        <tr r="I28" s="1"/>
      </tp>
      <tp t="s">
        <v>BB</v>
        <stp/>
        <stp>##V3_BDPV12</stp>
        <stp>XS1219499032 Corp</stp>
        <stp>bb_composite</stp>
        <stp>[sectors 01.xlsx]curves eur!R39C17</stp>
        <tr r="Q39" s="21"/>
      </tp>
      <tp t="s">
        <v>A-</v>
        <stp/>
        <stp>##V3_BDPV12</stp>
        <stp>XS1501167164 Corp</stp>
        <stp>bb_composite</stp>
        <stp>[sectors 01.xlsx]curves eur!R29C16</stp>
        <tr r="P29" s="21"/>
      </tp>
      <tp t="s">
        <v>EUR</v>
        <stp/>
        <stp>##V3_BDPV12</stp>
        <stp>EK848378 Corp</stp>
        <stp>crncy</stp>
        <stp>[sectors 01.xlsx]sectors (table)!R32C17</stp>
        <tr r="Q32" s="24"/>
      </tp>
      <tp t="s">
        <v>EUR</v>
        <stp/>
        <stp>##V3_BDPV12</stp>
        <stp>EK588292 Corp</stp>
        <stp>crncy</stp>
        <stp>[sectors 01.xlsx]sectors (table)!R10C17</stp>
        <tr r="Q10" s="24"/>
      </tp>
      <tp t="s">
        <v>ENELIM 3 3/8 11/24/81</v>
        <stp/>
        <stp>##V3_BDPV12</stp>
        <stp>XS1713463559 Corp</stp>
        <stp>security_name</stp>
        <stp>[sectors 01.xlsx]curves eur!R16C7</stp>
        <tr r="G16" s="21"/>
      </tp>
      <tp t="s">
        <v>Oil&amp;Gas</v>
        <stp/>
        <stp>##V3_BDPV12</stp>
        <stp>XS1207058733 Corp</stp>
        <stp>INDUSTRY_GROUP</stp>
        <stp>[sectors 01.xlsx]main!R31C8</stp>
        <tr r="H31" s="1"/>
      </tp>
      <tp t="s">
        <v>05/01/2022</v>
        <stp/>
        <stp>##V3_BDPV12</stp>
        <stp>QZ716550 Corp</stp>
        <stp>nxt_call_dt</stp>
        <stp>[sectors 01.xlsx]curves!R22C9</stp>
        <tr r="I22" s="20"/>
      </tp>
      <tp t="s">
        <v>Chemicals</v>
        <stp/>
        <stp>##V3_BDPV12</stp>
        <stp>FR0013425170 Corp</stp>
        <stp>INDUSTRY_GROUP</stp>
        <stp>[sectors 01.xlsx]main!R12C8</stp>
        <tr r="H12" s="1"/>
      </tp>
      <tp t="s">
        <v>Pharmaceuticals</v>
        <stp/>
        <stp>##V3_BDPV12</stp>
        <stp>DE000A11QR73 Corp</stp>
        <stp>INDUSTRY_GROUP</stp>
        <stp>[sectors 01.xlsx]main!R24C8</stp>
        <tr r="H24" s="1"/>
      </tp>
      <tp t="s">
        <v>09/12/2021</v>
        <stp/>
        <stp>##V3_BDPV12</stp>
        <stp>UV853118 Corp</stp>
        <stp>nxt_call_dt</stp>
        <stp>[sectors 01.xlsx]curves!R33C9</stp>
        <tr r="I33" s="20"/>
      </tp>
      <tp t="s">
        <v>BB+</v>
        <stp/>
        <stp>##V3_BDPV12</stp>
        <stp>EK872764 Corp</stp>
        <stp>bb_composite</stp>
        <stp>[sectors 01.xlsx]sectors (table)!R10C16</stp>
        <tr r="P10" s="24"/>
      </tp>
      <tp>
        <v>308.90369271607727</v>
        <stp/>
        <stp>##V3_BDPV12</stp>
        <stp>XS1713462403 Corp</stp>
        <stp>z_sprd_mid</stp>
        <stp>[sectors 01.xlsx]main!R33C11</stp>
        <tr r="K33" s="1"/>
      </tp>
      <tp>
        <v>308.90369271607727</v>
        <stp/>
        <stp>##V3_BDPV12</stp>
        <stp>XS1713462403 Corp</stp>
        <stp>z_sprd_mid</stp>
        <stp>[sectors 01.xlsx]main!R34C11</stp>
        <tr r="K34" s="1"/>
      </tp>
      <tp>
        <v>560.39849853515625</v>
        <stp/>
        <stp>##V3_BDPV12</stp>
        <stp>ZS108668 Corp</stp>
        <stp>blp_i_sprd_mid</stp>
        <stp>[sectors 01.xlsx]curves eur!R13C13</stp>
        <tr r="M13" s="21"/>
      </tp>
      <tp t="s">
        <v>ACFP 2 5/8 PERP</v>
        <stp/>
        <stp>##V3_BDPV12</stp>
        <stp>FR0013457157 Corp</stp>
        <stp>security_name</stp>
        <stp>[sectors 01.xlsx]curves eur!R10C7</stp>
        <tr r="G10" s="21"/>
      </tp>
      <tp t="s">
        <v>BB</v>
        <stp/>
        <stp>##V3_BDPV12</stp>
        <stp>XS1219498141 Corp</stp>
        <stp>bb_composite</stp>
        <stp>[sectors 01.xlsx]curves eur!R39C16</stp>
        <tr r="P39" s="21"/>
      </tp>
      <tp t="s">
        <v>EDF 5 PERP</v>
        <stp/>
        <stp>##V3_BDPV12</stp>
        <stp>FR0011697028 Corp</stp>
        <stp>security_name</stp>
        <stp>[sectors 01.xlsx]curves eur!R15C7</stp>
        <tr r="G15" s="21"/>
      </tp>
      <tp t="s">
        <v>BBB-</v>
        <stp/>
        <stp>##V3_BDPV12</stp>
        <stp>FR0013478252 Corp</stp>
        <stp>bb_composite</stp>
        <stp>[sectors 01.xlsx]curves eur!R35C17</stp>
        <tr r="Q35" s="21"/>
      </tp>
      <tp t="s">
        <v>BB</v>
        <stp/>
        <stp>##V3_BDPV12</stp>
        <stp>FR0013457157 Corp</stp>
        <stp>bb_composite</stp>
        <stp>[sectors 01.xlsx]curves eur!R10C17</stp>
        <tr r="Q10" s="21"/>
      </tp>
      <tp t="s">
        <v>BBB</v>
        <stp/>
        <stp>##V3_BDPV12</stp>
        <stp>XS1294343337 Corp</stp>
        <stp>bb_composite</stp>
        <stp>[sectors 01.xlsx]curves eur!R31C17</stp>
        <tr r="Q31" s="21"/>
      </tp>
      <tp t="s">
        <v>ORAFP 5 PERP</v>
        <stp/>
        <stp>##V3_BDPV12</stp>
        <stp>XS1115498260 Corp</stp>
        <stp>security_name</stp>
        <stp>[sectors 01.xlsx]curves eur!R22C7</stp>
        <tr r="G22" s="21"/>
      </tp>
      <tp t="s">
        <v>Chemicals</v>
        <stp/>
        <stp>##V3_BDPV12</stp>
        <stp>FR0013478252 Corp</stp>
        <stp>INDUSTRY_GROUP</stp>
        <stp>[sectors 01.xlsx]main!R10C8</stp>
        <tr r="H10" s="1"/>
      </tp>
      <tp t="s">
        <v>Chemicals</v>
        <stp/>
        <stp>##V3_BDPV12</stp>
        <stp>FR0013425170 Corp</stp>
        <stp>INDUSTRY_GROUP</stp>
        <stp>[sectors 01.xlsx]main!R13C8</stp>
        <tr r="H13" s="1"/>
      </tp>
      <tp t="s">
        <v>Oil&amp;Gas</v>
        <stp/>
        <stp>##V3_BDPV12</stp>
        <stp>XS1413581205 Corp</stp>
        <stp>INDUSTRY_GROUP</stp>
        <stp>[sectors 01.xlsx]main!R41C8</stp>
        <tr r="H41" s="1"/>
      </tp>
      <tp t="s">
        <v>Oil&amp;Gas</v>
        <stp/>
        <stp>##V3_BDPV12</stp>
        <stp>XS1501167164 Corp</stp>
        <stp>INDUSTRY_GROUP</stp>
        <stp>[sectors 01.xlsx]main!R40C8</stp>
        <tr r="H40" s="1"/>
      </tp>
      <tp t="s">
        <v>Chemicals</v>
        <stp/>
        <stp>##V3_BDPV12</stp>
        <stp>XS1405763019 Corp</stp>
        <stp>INDUSTRY_GROUP</stp>
        <stp>[sectors 01.xlsx]main!R15C8</stp>
        <tr r="H15" s="1"/>
      </tp>
      <tp t="s">
        <v>01/01/2025</v>
        <stp/>
        <stp>##V3_BDPV12</stp>
        <stp>ZR796682 Corp</stp>
        <stp>nxt_call_dt</stp>
        <stp>[sectors 01.xlsx]curves!R28C9</stp>
        <tr r="I28" s="20"/>
      </tp>
      <tp>
        <v>411.7784423828125</v>
        <stp/>
        <stp>##V3_BDPV12</stp>
        <stp>LW253022 Corp</stp>
        <stp>blp_i_sprd_mid</stp>
        <stp>[sectors 01.xlsx]curves!R39C13</stp>
        <tr r="M39" s="20"/>
      </tp>
      <tp t="s">
        <v>22/10/2022</v>
        <stp/>
        <stp>##V3_BDPV12</stp>
        <stp>QJ191077 Corp</stp>
        <stp>nxt_call_dt</stp>
        <stp>[sectors 01.xlsx]curves!R14C9</stp>
        <tr r="I14" s="20"/>
      </tp>
      <tp t="s">
        <v>02/06/2021</v>
        <stp/>
        <stp>##V3_BDPV12</stp>
        <stp>QJ937853 Corp</stp>
        <stp>nxt_call_dt</stp>
        <stp>[sectors 01.xlsx]curves!R42C9</stp>
        <tr r="I42" s="20"/>
      </tp>
      <tp>
        <v>246.357228209628</v>
        <stp/>
        <stp>##V3_BDPV12</stp>
        <stp>XS1413581205 Corp</stp>
        <stp>z_sprd_mid</stp>
        <stp>[sectors 01.xlsx]main!R41C11</stp>
        <tr r="K41" s="1"/>
      </tp>
      <tp>
        <v>209.59194736256967</v>
        <stp/>
        <stp>##V3_BDPV12</stp>
        <stp>XS1309436910 Corp</stp>
        <stp>z_sprd_mid</stp>
        <stp>[sectors 01.xlsx]main!R45C11</stp>
        <tr r="K45" s="1"/>
      </tp>
      <tp t="s">
        <v>BBB+</v>
        <stp/>
        <stp>##V3_BDPV12</stp>
        <stp>BK123260 Corp</stp>
        <stp>bb_composite</stp>
        <stp>[sectors 01.xlsx]sectors (table)!R21C16</stp>
        <tr r="P21" s="24"/>
      </tp>
      <tp>
        <v>327.81247546592806</v>
        <stp/>
        <stp>##V3_BDPV12</stp>
        <stp>XS2077670003 Corp</stp>
        <stp>z_sprd_mid</stp>
        <stp>[sectors 01.xlsx]main!R21C11</stp>
        <tr r="K21" s="1"/>
      </tp>
      <tp>
        <v>209.279541015625</v>
        <stp/>
        <stp>##V3_BDPV12</stp>
        <stp>ZQ099270 Corp</stp>
        <stp>blp_i_sprd_mid</stp>
        <stp>[sectors 01.xlsx]curves eur!R30C12</stp>
        <tr r="L30" s="21"/>
      </tp>
      <tp>
        <v>481.4158935546875</v>
        <stp/>
        <stp>##V3_BDPV12</stp>
        <stp>ZP659512 Corp</stp>
        <stp>blp_i_sprd_mid</stp>
        <stp>[sectors 01.xlsx]curves eur!R19C13</stp>
        <tr r="M19" s="21"/>
      </tp>
      <tp>
        <v>430.00665283203125</v>
        <stp/>
        <stp>##V3_BDPV12</stp>
        <stp>ZP989429 Corp</stp>
        <stp>blp_i_sprd_mid</stp>
        <stp>[sectors 01.xlsx]curves eur!R18C13</stp>
        <tr r="M18" s="21"/>
      </tp>
      <tp t="s">
        <v>05/08/2024</v>
        <stp/>
        <stp>##V3_BDPV12</stp>
        <stp>XS2035564975 Corp</stp>
        <stp>nxt_call_dt</stp>
        <stp>[sectors 01.xlsx]sectors (table)!R25C7</stp>
        <tr r="G25" s="24"/>
      </tp>
      <tp t="s">
        <v>MRKGR 2 7/8 06/25/79</v>
        <stp/>
        <stp>##V3_BDPV12</stp>
        <stp>XS2011260705 Corp</stp>
        <stp>security_name</stp>
        <stp>[sectors 01.xlsx]curves eur!R20C7</stp>
        <tr r="G20" s="21"/>
      </tp>
      <tp t="s">
        <v>BBB-</v>
        <stp/>
        <stp>##V3_BDPV12</stp>
        <stp>XS1713463559 Corp</stp>
        <stp>bb_composite</stp>
        <stp>[sectors 01.xlsx]curves eur!R16C17</stp>
        <tr r="Q16" s="21"/>
      </tp>
      <tp t="s">
        <v>OMVAV 6 1/4 PERP</v>
        <stp/>
        <stp>##V3_BDPV12</stp>
        <stp>XS1294343337 Corp</stp>
        <stp>security_name</stp>
        <stp>[sectors 01.xlsx]curves eur!R31C7</stp>
        <tr r="G31" s="21"/>
      </tp>
      <tp t="s">
        <v>BB+</v>
        <stp/>
        <stp>##V3_BDPV12</stp>
        <stp>XS2077670342 Corp</stp>
        <stp>bb_composite</stp>
        <stp>[sectors 01.xlsx]curves eur!R14C17</stp>
        <tr r="Q14" s="21"/>
      </tp>
      <tp t="s">
        <v>BBB</v>
        <stp/>
        <stp>##V3_BDPV12</stp>
        <stp>XS2011260705 Corp</stp>
        <stp>bb_composite</stp>
        <stp>[sectors 01.xlsx]curves eur!R20C17</stp>
        <tr r="Q20" s="21"/>
      </tp>
      <tp t="s">
        <v>BBB-</v>
        <stp/>
        <stp>##V3_BDPV12</stp>
        <stp>XS2035564975 Corp</stp>
        <stp>bb_composite</stp>
        <stp>[sectors 01.xlsx]curves eur!R27C16</stp>
        <tr r="P27" s="21"/>
      </tp>
      <tp t="s">
        <v>03/06/2024</v>
        <stp/>
        <stp>##V3_BDPV12</stp>
        <stp>XS1323897725 Corp</stp>
        <stp>nxt_call_dt</stp>
        <stp>[sectors 01.xlsx]main!R17C9</stp>
        <tr r="I17" s="1"/>
      </tp>
      <tp t="s">
        <v>Oil&amp;Gas</v>
        <stp/>
        <stp>##V3_BDPV12</stp>
        <stp>XS1713462403 Corp</stp>
        <stp>INDUSTRY_GROUP</stp>
        <stp>[sectors 01.xlsx]main!R34C8</stp>
        <tr r="H34" s="1"/>
      </tp>
      <tp t="s">
        <v>Chemicals</v>
        <stp/>
        <stp>##V3_BDPV12</stp>
        <stp>XS1405763019 Corp</stp>
        <stp>INDUSTRY_GROUP</stp>
        <stp>[sectors 01.xlsx]main!R16C8</stp>
        <tr r="H16" s="1"/>
      </tp>
      <tp t="s">
        <v>27/04/2024</v>
        <stp/>
        <stp>##V3_BDPV12</stp>
        <stp>ZS235422 Corp</stp>
        <stp>nxt_call_dt</stp>
        <stp>[sectors 01.xlsx]curves!R38C9</stp>
        <tr r="I38" s="20"/>
      </tp>
      <tp t="s">
        <v>Oil&amp;Gas</v>
        <stp/>
        <stp>##V3_BDPV12</stp>
        <stp>XS1294342792 Corp</stp>
        <stp>INDUSTRY_GROUP</stp>
        <stp>[sectors 01.xlsx]main!R30C8</stp>
        <tr r="H30" s="1"/>
      </tp>
      <tp t="s">
        <v>Chemicals</v>
        <stp/>
        <stp>##V3_BDPV12</stp>
        <stp>XS1323897725 Corp</stp>
        <stp>INDUSTRY_GROUP</stp>
        <stp>[sectors 01.xlsx]main!R17C8</stp>
        <tr r="H17" s="1"/>
      </tp>
      <tp>
        <v>331.01588205309878</v>
        <stp/>
        <stp>##V3_BDPV12</stp>
        <stp>XS1405763019 Corp</stp>
        <stp>z_sprd_mid</stp>
        <stp>[sectors 01.xlsx]main!R18C11</stp>
        <tr r="K18" s="1"/>
      </tp>
      <tp>
        <v>331.01588205309878</v>
        <stp/>
        <stp>##V3_BDPV12</stp>
        <stp>XS1405763019 Corp</stp>
        <stp>z_sprd_mid</stp>
        <stp>[sectors 01.xlsx]main!R16C11</stp>
        <tr r="K16" s="1"/>
      </tp>
      <tp>
        <v>331.01588205309878</v>
        <stp/>
        <stp>##V3_BDPV12</stp>
        <stp>XS1405763019 Corp</stp>
        <stp>z_sprd_mid</stp>
        <stp>[sectors 01.xlsx]main!R15C11</stp>
        <tr r="K15" s="1"/>
      </tp>
      <tp t="s">
        <v>BBB-</v>
        <stp/>
        <stp>##V3_BDPV12</stp>
        <stp>AM938782 Corp</stp>
        <stp>bb_composite</stp>
        <stp>[sectors 01.xlsx]sectors (table)!R20C15</stp>
        <tr r="O20" s="24"/>
      </tp>
      <tp t="s">
        <v>NR</v>
        <stp/>
        <stp>##V3_BDPV12</stp>
        <stp>AR936992 Corp</stp>
        <stp>bb_composite</stp>
        <stp>[sectors 01.xlsx]sectors (table)!R18C15</stp>
        <tr r="O18" s="24"/>
      </tp>
      <tp t="s">
        <v>BB+</v>
        <stp/>
        <stp>##V3_BDPV12</stp>
        <stp>AU692498 Corp</stp>
        <stp>bb_composite</stp>
        <stp>[sectors 01.xlsx]sectors (table)!R36C16</stp>
        <tr r="P36" s="24"/>
      </tp>
      <tp t="s">
        <v>BBB+</v>
        <stp/>
        <stp>##V3_BDPV12</stp>
        <stp>BK122273 Corp</stp>
        <stp>bb_composite</stp>
        <stp>[sectors 01.xlsx]sectors (table)!R21C15</stp>
        <tr r="O21" s="24"/>
      </tp>
      <tp t="s">
        <v>BB</v>
        <stp/>
        <stp>##V3_BDPV12</stp>
        <stp>ZS235422 Corp</stp>
        <stp>bb_composite</stp>
        <stp>[sectors 01.xlsx]sectors (table)!R15C15</stp>
        <tr r="O15" s="24"/>
      </tp>
      <tp t="s">
        <v>BBB-</v>
        <stp/>
        <stp>##V3_BDPV12</stp>
        <stp>ZR363807 Corp</stp>
        <stp>bb_composite</stp>
        <stp>[sectors 01.xlsx]sectors (table)!R22C16</stp>
        <tr r="P22" s="24"/>
      </tp>
      <tp t="s">
        <v>NR</v>
        <stp/>
        <stp>##V3_BDPV12</stp>
        <stp>ZP989429 Corp</stp>
        <stp>bb_composite</stp>
        <stp>[sectors 01.xlsx]sectors (table)!R18C16</stp>
        <tr r="P18" s="24"/>
      </tp>
      <tp t="s">
        <v>EUR</v>
        <stp/>
        <stp>##V3_BDPV12</stp>
        <stp>AP809058 Corp</stp>
        <stp>crncy</stp>
        <stp>[sectors 01.xlsx]sectors (table)!R30C18</stp>
        <tr r="R30" s="24"/>
      </tp>
      <tp t="s">
        <v>MRKGR 1 5/8 06/25/79</v>
        <stp/>
        <stp>##V3_BDPV12</stp>
        <stp>XS2011260531 Corp</stp>
        <stp>security_name</stp>
        <stp>[sectors 01.xlsx]curves eur!R20C6</stp>
        <tr r="F20" s="21"/>
      </tp>
      <tp t="s">
        <v>REPSM 4 1/2 03/25/75</v>
        <stp/>
        <stp>##V3_BDPV12</stp>
        <stp>XS1207058733 Corp</stp>
        <stp>security_name</stp>
        <stp>[sectors 01.xlsx]curves eur!R11C6</stp>
        <tr r="F11" s="21"/>
      </tp>
      <tp t="s">
        <v>IBESM 1 7/8 PERP</v>
        <stp/>
        <stp>##V3_BDPV12</stp>
        <stp>XS1721244371 Corp</stp>
        <stp>security_name</stp>
        <stp>[sectors 01.xlsx]curves eur!R37C6</stp>
        <tr r="F37" s="21"/>
      </tp>
      <tp t="s">
        <v>BBB-</v>
        <stp/>
        <stp>##V3_BDPV12</stp>
        <stp>XS1115498260 Corp</stp>
        <stp>bb_composite</stp>
        <stp>[sectors 01.xlsx]curves eur!R22C17</stp>
        <tr r="Q22" s="21"/>
      </tp>
      <tp t="s">
        <v>BBB</v>
        <stp/>
        <stp>##V3_BDPV12</stp>
        <stp>XS2011260531 Corp</stp>
        <stp>bb_composite</stp>
        <stp>[sectors 01.xlsx]curves eur!R20C16</stp>
        <tr r="P20" s="21"/>
      </tp>
      <tp t="s">
        <v>06/06/2023</v>
        <stp/>
        <stp>##V3_BDPV12</stp>
        <stp>XS1405763019 Corp</stp>
        <stp>nxt_call_dt</stp>
        <stp>[sectors 01.xlsx]main!R18C9</stp>
        <tr r="I18" s="1"/>
      </tp>
      <tp t="s">
        <v>18/07/2029</v>
        <stp/>
        <stp>##V3_BDPV12</stp>
        <stp>XS2010039548 Corp</stp>
        <stp>nxt_call_dt</stp>
        <stp>[sectors 01.xlsx]main!R19C9</stp>
        <tr r="I19" s="1"/>
      </tp>
      <tp t="s">
        <v>BBB-</v>
        <stp/>
        <stp>##V3_BDPV12</stp>
        <stp>FR0013425170 Corp</stp>
        <stp>bb_composite</stp>
        <stp>[sectors 01.xlsx]curves eur!R35C16</stp>
        <tr r="P35" s="21"/>
      </tp>
      <tp t="s">
        <v>Chemicals</v>
        <stp/>
        <stp>##V3_BDPV12</stp>
        <stp>FR0013425170 Corp</stp>
        <stp>INDUSTRY_GROUP</stp>
        <stp>[sectors 01.xlsx]main!R11C8</stp>
        <tr r="H11" s="1"/>
      </tp>
      <tp>
        <v>156.2686767578125</v>
        <stp/>
        <stp>##V3_BDPV12</stp>
        <stp>EK508481 Corp</stp>
        <stp>blp_i_sprd_mid</stp>
        <stp>[sectors 01.xlsx]curves!R34C13</stp>
        <tr r="M34" s="20"/>
      </tp>
      <tp>
        <v>384.8529052734375</v>
        <stp/>
        <stp>##V3_BDPV12</stp>
        <stp>EK848378 Corp</stp>
        <stp>blp_i_sprd_mid</stp>
        <stp>[sectors 01.xlsx]curves!R13C13</stp>
        <tr r="M13" s="20"/>
      </tp>
      <tp>
        <v>323.77011108398438</v>
        <stp/>
        <stp>##V3_BDPV12</stp>
        <stp>EK588292 Corp</stp>
        <stp>blp_i_sprd_mid</stp>
        <stp>[sectors 01.xlsx]curves!R32C13</stp>
        <tr r="M32" s="20"/>
      </tp>
      <tp>
        <v>289.74072265625</v>
        <stp/>
        <stp>##V3_BDPV12</stp>
        <stp>EK858869 Corp</stp>
        <stp>blp_i_sprd_mid</stp>
        <stp>[sectors 01.xlsx]curves!R37C13</stp>
        <tr r="M37" s="20"/>
      </tp>
      <tp t="s">
        <v>20/04/2025</v>
        <stp/>
        <stp>##V3_BDPV12</stp>
        <stp>ZP454068 Corp</stp>
        <stp>nxt_call_dt</stp>
        <stp>[sectors 01.xlsx]sectors (table)!R8C8</stp>
        <tr r="H8" s="24"/>
      </tp>
      <tp>
        <v>210.81048051837894</v>
        <stp/>
        <stp>##V3_BDPV12</stp>
        <stp>XS2010039548 Corp</stp>
        <stp>z_sprd_mid</stp>
        <stp>[sectors 01.xlsx]main!R19C11</stp>
        <tr r="K19" s="1"/>
      </tp>
      <tp>
        <v>256.85965226961781</v>
        <stp/>
        <stp>##V3_BDPV12</stp>
        <stp>XS1501166869 Corp</stp>
        <stp>z_sprd_mid</stp>
        <stp>[sectors 01.xlsx]main!R42C11</stp>
        <tr r="K42" s="1"/>
      </tp>
      <tp>
        <v>256.85965226961781</v>
        <stp/>
        <stp>##V3_BDPV12</stp>
        <stp>XS1501166869 Corp</stp>
        <stp>z_sprd_mid</stp>
        <stp>[sectors 01.xlsx]main!R36C11</stp>
        <tr r="K36" s="1"/>
      </tp>
      <tp>
        <v>256.85965226961781</v>
        <stp/>
        <stp>##V3_BDPV12</stp>
        <stp>XS1501166869 Corp</stp>
        <stp>z_sprd_mid</stp>
        <stp>[sectors 01.xlsx]main!R35C11</stp>
        <tr r="K35" s="1"/>
      </tp>
      <tp>
        <v>309.00512568184678</v>
        <stp/>
        <stp>##V3_BDPV12</stp>
        <stp>DE000A11QR73 Corp</stp>
        <stp>z_sprd_mid</stp>
        <stp>[sectors 01.xlsx]main!R22C11</stp>
        <tr r="K22" s="1"/>
      </tp>
      <tp>
        <v>309.00512568184678</v>
        <stp/>
        <stp>##V3_BDPV12</stp>
        <stp>DE000A11QR73 Corp</stp>
        <stp>z_sprd_mid</stp>
        <stp>[sectors 01.xlsx]main!R23C11</stp>
        <tr r="K23" s="1"/>
      </tp>
      <tp>
        <v>309.00512568184678</v>
        <stp/>
        <stp>##V3_BDPV12</stp>
        <stp>DE000A11QR73 Corp</stp>
        <stp>z_sprd_mid</stp>
        <stp>[sectors 01.xlsx]main!R24C11</stp>
        <tr r="K24" s="1"/>
      </tp>
      <tp t="s">
        <v>BBB</v>
        <stp/>
        <stp>##V3_BDPV12</stp>
        <stp>AS146424 Corp</stp>
        <stp>bb_composite</stp>
        <stp>[sectors 01.xlsx]sectors (table)!R39C15</stp>
        <tr r="O39" s="24"/>
      </tp>
      <tp>
        <v>244.26237286588216</v>
        <stp/>
        <stp>##V3_BDPV12</stp>
        <stp>XS1501167164 Corp</stp>
        <stp>z_sprd_mid</stp>
        <stp>[sectors 01.xlsx]main!R40C11</stp>
        <tr r="K40" s="1"/>
      </tp>
      <tp t="s">
        <v>BB</v>
        <stp/>
        <stp>##V3_BDPV12</stp>
        <stp>ZR655675 Corp</stp>
        <stp>bb_composite</stp>
        <stp>[sectors 01.xlsx]sectors (table)!R35C16</stp>
        <tr r="P35" s="24"/>
      </tp>
      <tp t="s">
        <v>NR</v>
        <stp/>
        <stp>##V3_BDPV12</stp>
        <stp>ZR441424 Corp</stp>
        <stp>bb_composite</stp>
        <stp>[sectors 01.xlsx]sectors (table)!R24C16</stp>
        <tr r="P24" s="24"/>
      </tp>
      <tp t="s">
        <v>BBB-</v>
        <stp/>
        <stp>##V3_BDPV12</stp>
        <stp>ZR363806 Corp</stp>
        <stp>bb_composite</stp>
        <stp>[sectors 01.xlsx]sectors (table)!R22C15</stp>
        <tr r="O22" s="24"/>
      </tp>
      <tp t="s">
        <v>EUR</v>
        <stp/>
        <stp>##V3_BDPV12</stp>
        <stp>AR738776 Corp</stp>
        <stp>crncy</stp>
        <stp>[sectors 01.xlsx]sectors (table)!R35C17</stp>
        <tr r="Q35" s="24"/>
      </tp>
      <tp t="s">
        <v>ENELIM 2 1/2 11/24/78</v>
        <stp/>
        <stp>##V3_BDPV12</stp>
        <stp>XS1713463716 Corp</stp>
        <stp>security_name</stp>
        <stp>[sectors 01.xlsx]curves eur!R16C6</stp>
        <tr r="F16" s="21"/>
      </tp>
      <tp t="s">
        <v>EUR</v>
        <stp/>
        <stp>##V3_BDPV12</stp>
        <stp>AM938782 Corp</stp>
        <stp>crncy</stp>
        <stp>[sectors 01.xlsx]sectors (table)!R20C17</stp>
        <tr r="Q20" s="24"/>
      </tp>
      <tp t="s">
        <v>ENBW 1 5/8 08/05/79</v>
        <stp/>
        <stp>##V3_BDPV12</stp>
        <stp>XS2035564629 Corp</stp>
        <stp>security_name</stp>
        <stp>[sectors 01.xlsx]curves eur!R27C7</stp>
        <tr r="G27" s="21"/>
      </tp>
      <tp t="s">
        <v>BB+</v>
        <stp/>
        <stp>##V3_BDPV12</stp>
        <stp>XS1207058733 Corp</stp>
        <stp>bb_composite</stp>
        <stp>[sectors 01.xlsx]curves eur!R11C16</stp>
        <tr r="P11" s="21"/>
      </tp>
      <tp t="s">
        <v>BB+</v>
        <stp/>
        <stp>##V3_BDPV12</stp>
        <stp>FR0013367612 Corp</stp>
        <stp>bb_composite</stp>
        <stp>[sectors 01.xlsx]curves eur!R15C16</stp>
        <tr r="P15" s="21"/>
      </tp>
      <tp t="s">
        <v>12/11/2024</v>
        <stp/>
        <stp>##V3_BDPV12</stp>
        <stp>XS1890845875 Corp</stp>
        <stp>nxt_call_dt</stp>
        <stp>[sectors 01.xlsx]sectors (table)!R33C8</stp>
        <tr r="H33" s="24"/>
      </tp>
      <tp t="s">
        <v>Chemicals</v>
        <stp/>
        <stp>##V3_BDPV12</stp>
        <stp>XS1405763019 Corp</stp>
        <stp>INDUSTRY_GROUP</stp>
        <stp>[sectors 01.xlsx]main!R18C8</stp>
        <tr r="H18" s="1"/>
      </tp>
      <tp t="s">
        <v>ACFP 4 1/8 PERP</v>
        <stp/>
        <stp>##V3_BDPV12</stp>
        <stp>EK337178 Corp</stp>
        <stp>security_name</stp>
        <stp>[sectors 01.xlsx]curves!R7C7</stp>
        <tr r="G7" s="20"/>
      </tp>
      <tp t="s">
        <v>NR</v>
        <stp/>
        <stp>##V3_BDPV12</stp>
        <stp>UV391246 Corp</stp>
        <stp>bb_composite</stp>
        <stp>[sectors 01.xlsx]sectors (table)!R16C15</stp>
        <tr r="O16" s="24"/>
      </tp>
      <tp>
        <v>203.94309997558594</v>
        <stp/>
        <stp>##V3_BDPV12</stp>
        <stp>ZP454068 Corp</stp>
        <stp>blp_i_sprd_mid</stp>
        <stp>[sectors 01.xlsx]curves eur!R42C13</stp>
        <tr r="M42" s="21"/>
      </tp>
      <tp>
        <v>223.52493286132813</v>
        <stp/>
        <stp>##V3_BDPV12</stp>
        <stp>ZQ804479 Corp</stp>
        <stp>blp_i_sprd_mid</stp>
        <stp>[sectors 01.xlsx]curves eur!R24C13</stp>
        <tr r="M24" s="21"/>
      </tp>
      <tp t="s">
        <v>17/06/2024</v>
        <stp/>
        <stp>##V3_BDPV12</stp>
        <stp>FR0013425170 Corp</stp>
        <stp>nxt_call_dt</stp>
        <stp>[sectors 01.xlsx]sectors (table)!R37C7</stp>
        <tr r="G37" s="24"/>
      </tp>
      <tp t="s">
        <v>22/10/2024</v>
        <stp/>
        <stp>##V3_BDPV12</stp>
        <stp>XS1309436910 Corp</stp>
        <stp>nxt_call_dt</stp>
        <stp>[sectors 01.xlsx]main!R45C9</stp>
        <tr r="I45" s="1"/>
      </tp>
      <tp t="s">
        <v>24/08/2026</v>
        <stp/>
        <stp>##V3_BDPV12</stp>
        <stp>XS1713463559 Corp</stp>
        <stp>nxt_call_dt</stp>
        <stp>[sectors 01.xlsx]sectors (table)!R12C8</stp>
        <tr r="H12" s="24"/>
      </tp>
      <tp t="s">
        <v>17/06/2024</v>
        <stp/>
        <stp>##V3_BDPV12</stp>
        <stp>FR0013425170 Corp</stp>
        <stp>nxt_call_dt</stp>
        <stp>[sectors 01.xlsx]main!R12C9</stp>
        <tr r="I12" s="1"/>
      </tp>
      <tp t="s">
        <v>19/03/2024</v>
        <stp/>
        <stp>##V3_BDPV12</stp>
        <stp>XS1713462403 Corp</stp>
        <stp>nxt_call_dt</stp>
        <stp>[sectors 01.xlsx]main!R34C9</stp>
        <tr r="I34" s="1"/>
      </tp>
      <tp t="s">
        <v>21/10/2025</v>
        <stp/>
        <stp>##V3_BDPV12</stp>
        <stp>FR0013478252 Corp</stp>
        <stp>nxt_call_dt</stp>
        <stp>[sectors 01.xlsx]main!R10C9</stp>
        <tr r="I10" s="1"/>
      </tp>
      <tp t="s">
        <v>06/06/2023</v>
        <stp/>
        <stp>##V3_BDPV12</stp>
        <stp>XS1405763019 Corp</stp>
        <stp>nxt_call_dt</stp>
        <stp>[sectors 01.xlsx]main!R16C9</stp>
        <tr r="I16" s="1"/>
      </tp>
      <tp t="s">
        <v>EUR</v>
        <stp/>
        <stp>##V3_BDPV12</stp>
        <stp>BJ924355 Corp</stp>
        <stp>crncy</stp>
        <stp>[sectors 01.xlsx]sectors (table)!R16C18</stp>
        <tr r="R16" s="24"/>
      </tp>
      <tp t="s">
        <v>EUR</v>
        <stp/>
        <stp>##V3_BDPV12</stp>
        <stp>EJ723329 Corp</stp>
        <stp>crncy</stp>
        <stp>[sectors 01.xlsx]sectors (table)!R23C17</stp>
        <tr r="Q23" s="24"/>
      </tp>
      <tp t="s">
        <v>05/09/2024</v>
        <stp/>
        <stp>##V3_BDPV12</stp>
        <stp>ZR363806 Corp</stp>
        <stp>nxt_call_dt</stp>
        <stp>[sectors 01.xlsx]curves!R31C9</stp>
        <tr r="I31" s="20"/>
      </tp>
      <tp t="s">
        <v>Oil&amp;Gas</v>
        <stp/>
        <stp>##V3_BDPV12</stp>
        <stp>XS1501166869 Corp</stp>
        <stp>INDUSTRY_GROUP</stp>
        <stp>[sectors 01.xlsx]main!R35C8</stp>
        <tr r="H35" s="1"/>
      </tp>
      <tp t="s">
        <v>Transportation</v>
        <stp/>
        <stp>##V3_BDPV12</stp>
        <stp>XS2010039548 Corp</stp>
        <stp>INDUSTRY_GROUP</stp>
        <stp>[sectors 01.xlsx]main!R19C8</stp>
        <tr r="H19" s="1"/>
      </tp>
      <tp t="s">
        <v>11/08/2022</v>
        <stp/>
        <stp>##V3_BDPV12</stp>
        <stp>ZR457518 Corp</stp>
        <stp>nxt_call_dt</stp>
        <stp>[sectors 01.xlsx]curves!R25C9</stp>
        <tr r="I25" s="20"/>
      </tp>
      <tp>
        <v>548.7900390625</v>
        <stp/>
        <stp>##V3_BDPV12</stp>
        <stp>AS322477 Corp</stp>
        <stp>blp_i_sprd_mid</stp>
        <stp>[sectors 01.xlsx]curves!R17C13</stp>
        <tr r="M17" s="20"/>
      </tp>
      <tp>
        <v>322.80099487304688</v>
        <stp/>
        <stp>##V3_BDPV12</stp>
        <stp>AU692498 Corp</stp>
        <stp>blp_i_sprd_mid</stp>
        <stp>[sectors 01.xlsx]curves!R50C14</stp>
        <tr r="N50" s="20"/>
      </tp>
      <tp>
        <v>398.31259155273438</v>
        <stp/>
        <stp>##V3_BDPV12</stp>
        <stp>EJ606316 Corp</stp>
        <stp>blp_i_sprd_mid</stp>
        <stp>[sectors 01.xlsx]curves!R29C13</stp>
        <tr r="M29" s="20"/>
      </tp>
      <tp t="s">
        <v>#N/A Field Not Applicable</v>
        <stp/>
        <stp>##V3_BDPV12</stp>
        <stp>AO262515 Corp</stp>
        <stp>blp_i_sprd_mid</stp>
        <stp>[sectors 01.xlsx]curves!R41C14</stp>
        <tr r="N41" s="20"/>
      </tp>
      <tp>
        <v>875.991943359375</v>
        <stp/>
        <stp>##V3_BDPV12</stp>
        <stp>AO262498 Corp</stp>
        <stp>blp_i_sprd_mid</stp>
        <stp>[sectors 01.xlsx]curves!R41C13</stp>
        <tr r="M41" s="20"/>
      </tp>
      <tp t="s">
        <v>EUR</v>
        <stp/>
        <stp>##V3_BDPV12</stp>
        <stp>AS146424 Corp</stp>
        <stp>crncy</stp>
        <stp>[sectors 01.xlsx]sectors (table)!R39C17</stp>
        <tr r="Q39" s="24"/>
      </tp>
      <tp t="s">
        <v>EUR</v>
        <stp/>
        <stp>##V3_BDPV12</stp>
        <stp>AS146490 Corp</stp>
        <stp>crncy</stp>
        <stp>[sectors 01.xlsx]sectors (table)!R39C18</stp>
        <tr r="R39" s="24"/>
      </tp>
      <tp t="s">
        <v>EUR</v>
        <stp/>
        <stp>##V3_BDPV12</stp>
        <stp>AR936992 Corp</stp>
        <stp>crncy</stp>
        <stp>[sectors 01.xlsx]sectors (table)!R18C17</stp>
        <tr r="Q18" s="24"/>
      </tp>
      <tp>
        <v>390.81045532226563</v>
        <stp/>
        <stp>##V3_BDPV12</stp>
        <stp>ZR655675 Corp</stp>
        <stp>blp_i_sprd_mid</stp>
        <stp>[sectors 01.xlsx]curves eur!R38C13</stp>
        <tr r="M38" s="21"/>
      </tp>
      <tp>
        <v>474.35720825195313</v>
        <stp/>
        <stp>##V3_BDPV12</stp>
        <stp>ZS235422 Corp</stp>
        <stp>blp_i_sprd_mid</stp>
        <stp>[sectors 01.xlsx]curves eur!R19C12</stp>
        <tr r="L19" s="21"/>
      </tp>
      <tp t="s">
        <v>BBB-</v>
        <stp/>
        <stp>##V3_BDPV12</stp>
        <stp>XS1028599287 Corp</stp>
        <stp>bb_composite</stp>
        <stp>[sectors 01.xlsx]curves eur!R22C16</stp>
        <tr r="P22" s="21"/>
      </tp>
      <tp t="s">
        <v>17/06/2024</v>
        <stp/>
        <stp>##V3_BDPV12</stp>
        <stp>FR0013425170 Corp</stp>
        <stp>nxt_call_dt</stp>
        <stp>[sectors 01.xlsx]main!R13C9</stp>
        <tr r="I13" s="1"/>
      </tp>
      <tp t="s">
        <v>12/08/2027</v>
        <stp/>
        <stp>##V3_BDPV12</stp>
        <stp>XS2077670342 Corp</stp>
        <stp>nxt_call_dt</stp>
        <stp>[sectors 01.xlsx]main!R20C9</stp>
        <tr r="I20" s="1"/>
      </tp>
      <tp t="s">
        <v>06/10/2026</v>
        <stp/>
        <stp>##V3_BDPV12</stp>
        <stp>XS1501166869 Corp</stp>
        <stp>nxt_call_dt</stp>
        <stp>[sectors 01.xlsx]main!R36C9</stp>
        <tr r="I36" s="1"/>
      </tp>
      <tp t="s">
        <v>EUR</v>
        <stp/>
        <stp>##V3_BDPV12</stp>
        <stp>EK352403 Corp</stp>
        <stp>crncy</stp>
        <stp>[sectors 01.xlsx]sectors (table)!R14C17</stp>
        <tr r="Q14" s="24"/>
      </tp>
      <tp t="s">
        <v>EUR</v>
        <stp/>
        <stp>##V3_BDPV12</stp>
        <stp>EK872764 Corp</stp>
        <stp>crncy</stp>
        <stp>[sectors 01.xlsx]sectors (table)!R10C18</stp>
        <tr r="R10" s="24"/>
      </tp>
      <tp>
        <v>233.22578430175781</v>
        <stp/>
        <stp>##V3_BDPV12</stp>
        <stp>AZ851450 Corp</stp>
        <stp>blp_i_sprd_mid</stp>
        <stp>[sectors 01.xlsx]curves!R22C14</stp>
        <tr r="N22" s="20"/>
      </tp>
      <tp t="s">
        <v>Oil&amp;Gas</v>
        <stp/>
        <stp>##V3_BDPV12</stp>
        <stp>XS1501166869 Corp</stp>
        <stp>INDUSTRY_GROUP</stp>
        <stp>[sectors 01.xlsx]main!R36C8</stp>
        <tr r="H36" s="1"/>
      </tp>
      <tp>
        <v>277.9488525390625</v>
        <stp/>
        <stp>##V3_BDPV12</stp>
        <stp>AQ711148 Corp</stp>
        <stp>blp_i_sprd_mid</stp>
        <stp>[sectors 01.xlsx]curves!R24C13</stp>
        <tr r="M24" s="20"/>
      </tp>
      <tp>
        <v>251.89971923828125</v>
        <stp/>
        <stp>##V3_BDPV12</stp>
        <stp>AZ371883 Corp</stp>
        <stp>blp_i_sprd_mid</stp>
        <stp>[sectors 01.xlsx]curves!R24C14</stp>
        <tr r="N24" s="20"/>
      </tp>
      <tp t="s">
        <v>22/01/2025</v>
        <stp/>
        <stp>##V3_BDPV12</stp>
        <stp>ZQ099270 Corp</stp>
        <stp>nxt_call_dt</stp>
        <stp>[sectors 01.xlsx]curves!R18C9</stp>
        <tr r="I18" s="20"/>
      </tp>
      <tp>
        <v>352.66482543945313</v>
        <stp/>
        <stp>##V3_BDPV12</stp>
        <stp>BK122273 Corp</stp>
        <stp>blp_i_sprd_mid</stp>
        <stp>[sectors 01.xlsx]curves!R15C13</stp>
        <tr r="M15" s="20"/>
      </tp>
      <tp>
        <v>534.60784912109375</v>
        <stp/>
        <stp>##V3_BDPV12</stp>
        <stp>EK825033 Corp</stp>
        <stp>blp_i_sprd_mid</stp>
        <stp>[sectors 01.xlsx]curves!R16C13</stp>
        <tr r="M16" s="20"/>
      </tp>
      <tp>
        <v>513.34576416015625</v>
        <stp/>
        <stp>##V3_BDPV12</stp>
        <stp>AL211915 Corp</stp>
        <stp>blp_i_sprd_mid</stp>
        <stp>[sectors 01.xlsx]curves!R39C14</stp>
        <tr r="N39" s="20"/>
      </tp>
      <tp>
        <v>259.3602294921875</v>
        <stp/>
        <stp>##V3_BDPV12</stp>
        <stp>EK605885 Corp</stp>
        <stp>blp_i_sprd_mid</stp>
        <stp>[sectors 01.xlsx]curves!R43C13</stp>
        <tr r="M43" s="20"/>
      </tp>
      <tp>
        <v>259.3602294921875</v>
        <stp/>
        <stp>##V3_BDPV12</stp>
        <stp>EK605885 Corp</stp>
        <stp>blp_i_sprd_mid</stp>
        <stp>[sectors 01.xlsx]curves!R43C14</stp>
        <tr r="N43" s="20"/>
      </tp>
      <tp>
        <v>361.74042517266696</v>
        <stp/>
        <stp>##V3_BDPV12</stp>
        <stp>XS1323897725 Corp</stp>
        <stp>z_sprd_mid</stp>
        <stp>[sectors 01.xlsx]main!R17C11</stp>
        <tr r="K17" s="1"/>
      </tp>
      <tp>
        <v>228.72855657266732</v>
        <stp/>
        <stp>##V3_BDPV12</stp>
        <stp>XS1294342792 Corp</stp>
        <stp>z_sprd_mid</stp>
        <stp>[sectors 01.xlsx]main!R30C11</stp>
        <tr r="K30" s="1"/>
      </tp>
      <tp t="s">
        <v>#N/A N/A</v>
        <stp/>
        <stp>##V3_BDPV12</stp>
        <stp>ZR457518 Corp</stp>
        <stp>bb_composite</stp>
        <stp>[sectors 01.xlsx]sectors (table)!R30C15</stp>
        <tr r="O30" s="24"/>
      </tp>
      <tp>
        <v>394.91583251953125</v>
        <stp/>
        <stp>##V3_BDPV12</stp>
        <stp>ZR796862 Corp</stp>
        <stp>blp_i_sprd_mid</stp>
        <stp>[sectors 01.xlsx]curves eur!R28C13</stp>
        <tr r="M28" s="21"/>
      </tp>
      <tp>
        <v>381.28085327148438</v>
        <stp/>
        <stp>##V3_BDPV12</stp>
        <stp>ZR796682 Corp</stp>
        <stp>blp_i_sprd_mid</stp>
        <stp>[sectors 01.xlsx]curves eur!R28C12</stp>
        <tr r="L28" s="21"/>
      </tp>
      <tp t="s">
        <v>EUR</v>
        <stp/>
        <stp>##V3_BDPV12</stp>
        <stp>EK821917 Corp</stp>
        <stp>crncy</stp>
        <stp>[sectors 01.xlsx]sectors (table)!R24C17</stp>
        <tr r="Q24" s="24"/>
      </tp>
      <tp t="s">
        <v>09/12/2025</v>
        <stp/>
        <stp>##V3_BDPV12</stp>
        <stp>XS1294343337 Corp</stp>
        <stp>nxt_call_dt</stp>
        <stp>[sectors 01.xlsx]main!R32C9</stp>
        <tr r="I32" s="1"/>
      </tp>
      <tp t="s">
        <v>TOTAL 2.708 PERP</v>
        <stp/>
        <stp>##V3_BDPV12</stp>
        <stp>XS1501167164 Corp</stp>
        <stp>security_name</stp>
        <stp>[sectors 01.xlsx]curves eur!R29C6</stp>
        <tr r="F29" s="21"/>
      </tp>
      <tp t="s">
        <v>25/03/2025</v>
        <stp/>
        <stp>##V3_BDPV12</stp>
        <stp>XS1207058733 Corp</stp>
        <stp>nxt_call_dt</stp>
        <stp>[sectors 01.xlsx]main!R31C9</stp>
        <tr r="I31" s="1"/>
      </tp>
      <tp t="s">
        <v>05/05/2027</v>
        <stp/>
        <stp>##V3_BDPV12</stp>
        <stp>XS2035564629 Corp</stp>
        <stp>nxt_call_dt</stp>
        <stp>[sectors 01.xlsx]sectors (table)!R25C8</stp>
        <tr r="H25" s="24"/>
      </tp>
      <tp t="s">
        <v>24/08/2023</v>
        <stp/>
        <stp>##V3_BDPV12</stp>
        <stp>XS1713463716 Corp</stp>
        <stp>nxt_call_dt</stp>
        <stp>[sectors 01.xlsx]sectors (table)!R12C7</stp>
        <tr r="G12" s="24"/>
      </tp>
      <tp t="s">
        <v>06/10/2026</v>
        <stp/>
        <stp>##V3_BDPV12</stp>
        <stp>XS1501166869 Corp</stp>
        <stp>nxt_call_dt</stp>
        <stp>[sectors 01.xlsx]main!R35C9</stp>
        <tr r="I35" s="1"/>
      </tp>
      <tp t="s">
        <v>EUR</v>
        <stp/>
        <stp>##V3_BDPV12</stp>
        <stp>EK811579 Corp</stp>
        <stp>crncy</stp>
        <stp>[sectors 01.xlsx]sectors (table)!R31C18</stp>
        <tr r="R31" s="24"/>
      </tp>
      <tp t="s">
        <v>TOTAL 3.369 PERP</v>
        <stp/>
        <stp>##V3_BDPV12</stp>
        <stp>XS1501166869 Corp</stp>
        <stp>security_name</stp>
        <stp>[sectors 01.xlsx]curves eur!R29C7</stp>
        <tr r="G29" s="21"/>
      </tp>
      <tp t="s">
        <v>RWE 3 1/2 04/21/75</v>
        <stp/>
        <stp>##V3_BDPV12</stp>
        <stp>XS1219499032 Corp</stp>
        <stp>security_name</stp>
        <stp>[sectors 01.xlsx]curves eur!R39C7</stp>
        <tr r="G39" s="21"/>
      </tp>
      <tp t="s">
        <v>Oil&amp;Gas</v>
        <stp/>
        <stp>##V3_BDPV12</stp>
        <stp>XS1294343337 Corp</stp>
        <stp>INDUSTRY_GROUP</stp>
        <stp>[sectors 01.xlsx]main!R29C8</stp>
        <tr r="H29" s="1"/>
      </tp>
      <tp t="s">
        <v>Oil&amp;Gas</v>
        <stp/>
        <stp>##V3_BDPV12</stp>
        <stp>XS1195202822 Corp</stp>
        <stp>INDUSTRY_GROUP</stp>
        <stp>[sectors 01.xlsx]main!R43C8</stp>
        <tr r="H43" s="1"/>
      </tp>
      <tp>
        <v>943.08489990234375</v>
        <stp/>
        <stp>##V3_BDPV12</stp>
        <stp>AZ920495 Corp</stp>
        <stp>blp_i_sprd_mid</stp>
        <stp>[sectors 01.xlsx]curves!R47C14</stp>
        <tr r="N47" s="20"/>
      </tp>
      <tp>
        <v>274.28079223632813</v>
        <stp/>
        <stp>##V3_BDPV12</stp>
        <stp>AS640422 Corp</stp>
        <stp>blp_i_sprd_mid</stp>
        <stp>[sectors 01.xlsx]curves!R23C13</stp>
        <tr r="M23" s="20"/>
      </tp>
      <tp>
        <v>314.70913696289063</v>
        <stp/>
        <stp>##V3_BDPV12</stp>
        <stp>AS640440 Corp</stp>
        <stp>blp_i_sprd_mid</stp>
        <stp>[sectors 01.xlsx]curves!R23C14</stp>
        <tr r="N23" s="20"/>
      </tp>
      <tp>
        <v>390.30966186523438</v>
        <stp/>
        <stp>##V3_BDPV12</stp>
        <stp>AN880322 Corp</stp>
        <stp>blp_i_sprd_mid</stp>
        <stp>[sectors 01.xlsx]curves!R51C13</stp>
        <tr r="M51" s="20"/>
      </tp>
      <tp>
        <v>380.7183837890625</v>
        <stp/>
        <stp>##V3_BDPV12</stp>
        <stp>BK123260 Corp</stp>
        <stp>blp_i_sprd_mid</stp>
        <stp>[sectors 01.xlsx]curves!R15C14</stp>
        <tr r="N15" s="20"/>
      </tp>
      <tp>
        <v>200.76129150390625</v>
        <stp/>
        <stp>##V3_BDPV12</stp>
        <stp>EK634166 Corp</stp>
        <stp>blp_i_sprd_mid</stp>
        <stp>[sectors 01.xlsx]curves!R30C13</stp>
        <tr r="M30" s="20"/>
      </tp>
      <tp>
        <v>385.72879028320313</v>
        <stp/>
        <stp>##V3_BDPV12</stp>
        <stp>EK864970 Corp</stp>
        <stp>blp_i_sprd_mid</stp>
        <stp>[sectors 01.xlsx]curves!R13C14</stp>
        <tr r="N13" s="20"/>
      </tp>
      <tp>
        <v>249.71058654785156</v>
        <stp/>
        <stp>##V3_BDPV12</stp>
        <stp>EJ814830 Corp</stp>
        <stp>blp_i_sprd_mid</stp>
        <stp>[sectors 01.xlsx]curves!R10C14</stp>
        <tr r="N10" s="20"/>
      </tp>
      <tp>
        <v>386.110107421875</v>
        <stp/>
        <stp>##V3_BDPV12</stp>
        <stp>EJ814840 Corp</stp>
        <stp>blp_i_sprd_mid</stp>
        <stp>[sectors 01.xlsx]curves!R10C13</stp>
        <tr r="M10" s="20"/>
      </tp>
      <tp>
        <v>508.30850219726563</v>
        <stp/>
        <stp>##V3_BDPV12</stp>
        <stp>EK824997 Corp</stp>
        <stp>blp_i_sprd_mid</stp>
        <stp>[sectors 01.xlsx]curves!R16C14</stp>
        <tr r="N16" s="20"/>
      </tp>
      <tp t="s">
        <v>BB+</v>
        <stp/>
        <stp>##V3_BDPV12</stp>
        <stp>EK848378 Corp</stp>
        <stp>bb_composite</stp>
        <stp>[sectors 01.xlsx]sectors (table)!R32C15</stp>
        <tr r="O32" s="24"/>
      </tp>
      <tp t="s">
        <v>EUR</v>
        <stp/>
        <stp>##V3_BDPV12</stp>
        <stp>AU654481 Corp</stp>
        <stp>crncy</stp>
        <stp>[sectors 01.xlsx]sectors (table)!R36C17</stp>
        <tr r="Q36" s="24"/>
      </tp>
      <tp>
        <v>439.33978271484375</v>
        <stp/>
        <stp>##V3_BDPV12</stp>
        <stp>ZR457518 Corp</stp>
        <stp>blp_i_sprd_mid</stp>
        <stp>[sectors 01.xlsx]curves eur!R32C12</stp>
        <tr r="L32" s="21"/>
      </tp>
      <tp t="s">
        <v>04/07/2024</v>
        <stp/>
        <stp>##V3_BDPV12</stp>
        <stp>FR0013367612 Corp</stp>
        <stp>nxt_call_dt</stp>
        <stp>[sectors 01.xlsx]sectors (table)!R13C7</stp>
        <tr r="G13" s="24"/>
      </tp>
      <tp t="s">
        <v>21/10/2025</v>
        <stp/>
        <stp>##V3_BDPV12</stp>
        <stp>FR0013478252 Corp</stp>
        <stp>nxt_call_dt</stp>
        <stp>[sectors 01.xlsx]sectors (table)!R37C8</stp>
        <tr r="H37" s="24"/>
      </tp>
      <tp t="s">
        <v>26/02/2025</v>
        <stp/>
        <stp>##V3_BDPV12</stp>
        <stp>XS1195202822 Corp</stp>
        <stp>nxt_call_dt</stp>
        <stp>[sectors 01.xlsx]main!R43C9</stp>
        <tr r="I43" s="1"/>
      </tp>
      <tp t="s">
        <v>01/07/2024</v>
        <stp/>
        <stp>##V3_BDPV12</stp>
        <stp>DE000A11QR73 Corp</stp>
        <stp>nxt_call_dt</stp>
        <stp>[sectors 01.xlsx]main!R24C9</stp>
        <tr r="I24" s="1"/>
      </tp>
      <tp t="s">
        <v>17/06/2024</v>
        <stp/>
        <stp>##V3_BDPV12</stp>
        <stp>FR0013425170 Corp</stp>
        <stp>nxt_call_dt</stp>
        <stp>[sectors 01.xlsx]main!R11C9</stp>
        <tr r="I11" s="1"/>
      </tp>
      <tp t="s">
        <v>05/05/2023</v>
        <stp/>
        <stp>##V3_BDPV12</stp>
        <stp>XS1501167164 Corp</stp>
        <stp>nxt_call_dt</stp>
        <stp>[sectors 01.xlsx]sectors (table)!R27C7</stp>
        <tr r="G27" s="24"/>
      </tp>
      <tp t="s">
        <v>BBB-</v>
        <stp/>
        <stp>##V3_BDPV12</stp>
        <stp>XS1890845875 Corp</stp>
        <stp>bb_composite</stp>
        <stp>[sectors 01.xlsx]curves eur!R37C17</stp>
        <tr r="Q37" s="21"/>
      </tp>
      <tp t="s">
        <v>ORAFP 5 1/4 PERP</v>
        <stp/>
        <stp>##V3_BDPV12</stp>
        <stp>XS1028599287 Corp</stp>
        <stp>security_name</stp>
        <stp>[sectors 01.xlsx]curves eur!R22C6</stp>
        <tr r="F22" s="21"/>
      </tp>
      <tp t="s">
        <v>06/06/2023</v>
        <stp/>
        <stp>##V3_BDPV12</stp>
        <stp>XS1405763019 Corp</stp>
        <stp>nxt_call_dt</stp>
        <stp>[sectors 01.xlsx]main!R15C9</stp>
        <tr r="I15" s="1"/>
      </tp>
      <tp t="s">
        <v>Oil&amp;Gas</v>
        <stp/>
        <stp>##V3_BDPV12</stp>
        <stp>XS1195202822 Corp</stp>
        <stp>INDUSTRY_GROUP</stp>
        <stp>[sectors 01.xlsx]main!R44C8</stp>
        <tr r="H44" s="1"/>
      </tp>
      <tp>
        <v>253.03324890136719</v>
        <stp/>
        <stp>##V3_BDPV12</stp>
        <stp>AZ207706 Corp</stp>
        <stp>blp_i_sprd_mid</stp>
        <stp>[sectors 01.xlsx]curves!R30C14</stp>
        <tr r="N30" s="20"/>
      </tp>
      <tp t="s">
        <v>05/11/2020</v>
        <stp/>
        <stp>##V3_BDPV12</stp>
        <stp>UV391246 Corp</stp>
        <stp>nxt_call_dt</stp>
        <stp>[sectors 01.xlsx]curves!R19C9</stp>
        <tr r="I19" s="20"/>
      </tp>
      <tp t="s">
        <v>Oil&amp;Gas</v>
        <stp/>
        <stp>##V3_BDPV12</stp>
        <stp>XS1974787480 Corp</stp>
        <stp>INDUSTRY_GROUP</stp>
        <stp>[sectors 01.xlsx]main!R39C8</stp>
        <tr r="H39" s="1"/>
      </tp>
      <tp>
        <v>414.71884155273438</v>
        <stp/>
        <stp>##V3_BDPV12</stp>
        <stp>BJ814648 Corp</stp>
        <stp>blp_i_sprd_mid</stp>
        <stp>[sectors 01.xlsx]curves!R36C14</stp>
        <tr r="N36" s="20"/>
      </tp>
      <tp>
        <v>264.10293579101563</v>
        <stp/>
        <stp>##V3_BDPV12</stp>
        <stp>EK753416 Corp</stp>
        <stp>blp_i_sprd_mid</stp>
        <stp>[sectors 01.xlsx]curves!R26C13</stp>
        <tr r="M26" s="20"/>
      </tp>
      <tp>
        <v>185.05035400390625</v>
        <stp/>
        <stp>##V3_BDPV12</stp>
        <stp>EJ723329 Corp</stp>
        <stp>blp_i_sprd_mid</stp>
        <stp>[sectors 01.xlsx]curves!R35C13</stp>
        <tr r="M35" s="20"/>
      </tp>
      <tp>
        <v>276.091064453125</v>
        <stp/>
        <stp>##V3_BDPV12</stp>
        <stp>EK803079 Corp</stp>
        <stp>blp_i_sprd_mid</stp>
        <stp>[sectors 01.xlsx]curves!R36C13</stp>
        <tr r="M36" s="20"/>
      </tp>
      <tp t="s">
        <v>BB+</v>
        <stp/>
        <stp>##V3_BDPV12</stp>
        <stp>EJ723329 Corp</stp>
        <stp>bb_composite</stp>
        <stp>[sectors 01.xlsx]sectors (table)!R23C15</stp>
        <tr r="O23" s="24"/>
      </tp>
      <tp t="s">
        <v>NR</v>
        <stp/>
        <stp>##V3_BDPV12</stp>
        <stp>ZR796862 Corp</stp>
        <stp>bb_composite</stp>
        <stp>[sectors 01.xlsx]sectors (table)!R26C16</stp>
        <tr r="P26" s="24"/>
      </tp>
      <tp t="s">
        <v>NR</v>
        <stp/>
        <stp>##V3_BDPV12</stp>
        <stp>ZR796682 Corp</stp>
        <stp>bb_composite</stp>
        <stp>[sectors 01.xlsx]sectors (table)!R26C15</stp>
        <tr r="O26" s="24"/>
      </tp>
      <tp>
        <v>211.74618530273438</v>
        <stp/>
        <stp>##V3_BDPV12</stp>
        <stp>ZQ100348 Corp</stp>
        <stp>blp_i_sprd_mid</stp>
        <stp>[sectors 01.xlsx]curves eur!R30C13</stp>
        <tr r="M30" s="21"/>
      </tp>
      <tp>
        <v>275.94964599609375</v>
        <stp/>
        <stp>##V3_BDPV12</stp>
        <stp>ZP870673 Corp</stp>
        <stp>blp_i_sprd_mid</stp>
        <stp>[sectors 01.xlsx]curves eur!R26C13</stp>
        <tr r="M26" s="21"/>
      </tp>
      <tp t="s">
        <v>26/02/2025</v>
        <stp/>
        <stp>##V3_BDPV12</stp>
        <stp>XS1195202822 Corp</stp>
        <stp>nxt_call_dt</stp>
        <stp>[sectors 01.xlsx]main!R44C9</stp>
        <tr r="I44" s="1"/>
      </tp>
      <tp t="s">
        <v>01/07/2024</v>
        <stp/>
        <stp>##V3_BDPV12</stp>
        <stp>DE000A11QR73 Corp</stp>
        <stp>nxt_call_dt</stp>
        <stp>[sectors 01.xlsx]main!R23C9</stp>
        <tr r="I23" s="1"/>
      </tp>
      <tp t="s">
        <v>12/08/2027</v>
        <stp/>
        <stp>##V3_BDPV12</stp>
        <stp>XS2077670342 Corp</stp>
        <stp>nxt_call_dt</stp>
        <stp>[sectors 01.xlsx]sectors (table)!R14C8</stp>
        <tr r="H14" s="24"/>
      </tp>
      <tp t="s">
        <v>12/02/2025</v>
        <stp/>
        <stp>##V3_BDPV12</stp>
        <stp>XS2077670003 Corp</stp>
        <stp>nxt_call_dt</stp>
        <stp>[sectors 01.xlsx]main!R21C9</stp>
        <tr r="I21" s="1"/>
      </tp>
      <tp t="s">
        <v>25/03/2025</v>
        <stp/>
        <stp>##V3_BDPV12</stp>
        <stp>XS1207058733 Corp</stp>
        <stp>nxt_call_dt</stp>
        <stp>[sectors 01.xlsx]main!R27C9</stp>
        <tr r="I27" s="1"/>
      </tp>
      <tp t="s">
        <v>18/05/2022</v>
        <stp/>
        <stp>##V3_BDPV12</stp>
        <stp>XS1413581205 Corp</stp>
        <stp>nxt_call_dt</stp>
        <stp>[sectors 01.xlsx]main!R41C9</stp>
        <tr r="I41" s="1"/>
      </tp>
      <tp t="s">
        <v>IBESM 3 1/4 PERP</v>
        <stp/>
        <stp>##V3_BDPV12</stp>
        <stp>XS1890845875 Corp</stp>
        <stp>security_name</stp>
        <stp>[sectors 01.xlsx]curves eur!R37C7</stp>
        <tr r="G37" s="21"/>
      </tp>
      <tp>
        <v>212.42271423339844</v>
        <stp/>
        <stp>##V3_BDPV12</stp>
        <stp>AX076550 Corp</stp>
        <stp>blp_i_sprd_mid</stp>
        <stp>[sectors 01.xlsx]curves!R27C14</stp>
        <tr r="N27" s="20"/>
      </tp>
      <tp t="s">
        <v>Oil&amp;Gas</v>
        <stp/>
        <stp>##V3_BDPV12</stp>
        <stp>XS1207058733 Corp</stp>
        <stp>INDUSTRY_GROUP</stp>
        <stp>[sectors 01.xlsx]main!R28C8</stp>
        <tr r="H28" s="1"/>
      </tp>
      <tp>
        <v>221.9356689453125</v>
        <stp/>
        <stp>##V3_BDPV12</stp>
        <stp>AQ026565 Corp</stp>
        <stp>blp_i_sprd_mid</stp>
        <stp>[sectors 01.xlsx]curves!R27C13</stp>
        <tr r="M27" s="20"/>
      </tp>
      <tp>
        <v>557.958984375</v>
        <stp/>
        <stp>##V3_BDPV12</stp>
        <stp>AS146490 Corp</stp>
        <stp>blp_i_sprd_mid</stp>
        <stp>[sectors 01.xlsx]curves!R48C14</stp>
        <tr r="N48" s="20"/>
      </tp>
      <tp>
        <v>333.97781372070313</v>
        <stp/>
        <stp>##V3_BDPV12</stp>
        <stp>AS256491 Corp</stp>
        <stp>blp_i_sprd_mid</stp>
        <stp>[sectors 01.xlsx]curves!R26C14</stp>
        <tr r="N26" s="20"/>
      </tp>
      <tp>
        <v>693.5069580078125</v>
        <stp/>
        <stp>##V3_BDPV12</stp>
        <stp>AS146424 Corp</stp>
        <stp>blp_i_sprd_mid</stp>
        <stp>[sectors 01.xlsx]curves!R48C13</stp>
        <tr r="M48" s="20"/>
      </tp>
      <tp t="s">
        <v>Oil&amp;Gas</v>
        <stp/>
        <stp>##V3_BDPV12</stp>
        <stp>XS1974787480 Corp</stp>
        <stp>INDUSTRY_GROUP</stp>
        <stp>[sectors 01.xlsx]main!R38C8</stp>
        <tr r="H38" s="1"/>
      </tp>
      <tp>
        <v>450.45147705078125</v>
        <stp/>
        <stp>##V3_BDPV12</stp>
        <stp>AZ576858 Corp</stp>
        <stp>blp_i_sprd_mid</stp>
        <stp>[sectors 01.xlsx]curves!R11C14</stp>
        <tr r="N11" s="20"/>
      </tp>
      <tp>
        <v>356.9078369140625</v>
        <stp/>
        <stp>##V3_BDPV12</stp>
        <stp>EK872764 Corp</stp>
        <stp>blp_i_sprd_mid</stp>
        <stp>[sectors 01.xlsx]curves!R32C14</stp>
        <tr r="N32" s="20"/>
      </tp>
      <tp>
        <v>309.01751708984375</v>
        <stp/>
        <stp>##V3_BDPV12</stp>
        <stp>EK352403 Corp</stp>
        <stp>blp_i_sprd_mid</stp>
        <stp>[sectors 01.xlsx]curves!R12C13</stp>
        <tr r="M12" s="20"/>
      </tp>
      <tp t="s">
        <v>BB+</v>
        <stp/>
        <stp>##V3_BDPV12</stp>
        <stp>EK588292 Corp</stp>
        <stp>bb_composite</stp>
        <stp>[sectors 01.xlsx]sectors (table)!R10C15</stp>
        <tr r="O10" s="24"/>
      </tp>
      <tp t="s">
        <v>BBB-</v>
        <stp/>
        <stp>##V3_BDPV12</stp>
        <stp>AN880322 Corp</stp>
        <stp>bb_composite</stp>
        <stp>[sectors 01.xlsx]sectors (table)!R31C15</stp>
        <tr r="O31" s="24"/>
      </tp>
      <tp t="s">
        <v>EUR</v>
        <stp/>
        <stp>##V3_BDPV12</stp>
        <stp>AU692498 Corp</stp>
        <stp>crncy</stp>
        <stp>[sectors 01.xlsx]sectors (table)!R36C18</stp>
        <tr r="R36" s="24"/>
      </tp>
      <tp t="s">
        <v>EUR</v>
        <stp/>
        <stp>##V3_BDPV12</stp>
        <stp>AS322477 Corp</stp>
        <stp>crncy</stp>
        <stp>[sectors 01.xlsx]sectors (table)!R11C17</stp>
        <tr r="Q11" s="24"/>
      </tp>
      <tp>
        <v>307.8756103515625</v>
        <stp/>
        <stp>##V3_BDPV12</stp>
        <stp>ZR441424 Corp</stp>
        <stp>blp_i_sprd_mid</stp>
        <stp>[sectors 01.xlsx]curves eur!R21C13</stp>
        <tr r="M21" s="21"/>
      </tp>
      <tp t="s">
        <v>01/07/2024</v>
        <stp/>
        <stp>##V3_BDPV12</stp>
        <stp>DE000A11QR73 Corp</stp>
        <stp>nxt_call_dt</stp>
        <stp>[sectors 01.xlsx]main!R22C9</stp>
        <tr r="I22" s="1"/>
      </tp>
      <tp t="s">
        <v>25/03/2029</v>
        <stp/>
        <stp>##V3_BDPV12</stp>
        <stp>XS2011260705 Corp</stp>
        <stp>nxt_call_dt</stp>
        <stp>[sectors 01.xlsx]sectors (table)!R17C8</stp>
        <tr r="H17" s="24"/>
      </tp>
      <tp t="s">
        <v>25/03/2025</v>
        <stp/>
        <stp>##V3_BDPV12</stp>
        <stp>XS1207058733 Corp</stp>
        <stp>nxt_call_dt</stp>
        <stp>[sectors 01.xlsx]main!R26C9</stp>
        <tr r="I26" s="1"/>
      </tp>
      <tp t="s">
        <v>22/02/2023</v>
        <stp/>
        <stp>##V3_BDPV12</stp>
        <stp>XS1721244371 Corp</stp>
        <stp>nxt_call_dt</stp>
        <stp>[sectors 01.xlsx]sectors (table)!R33C7</stp>
        <tr r="G33" s="24"/>
      </tp>
      <tp t="s">
        <v>06/10/2026</v>
        <stp/>
        <stp>##V3_BDPV12</stp>
        <stp>XS1501166869 Corp</stp>
        <stp>nxt_call_dt</stp>
        <stp>[sectors 01.xlsx]main!R42C9</stp>
        <tr r="I42" s="1"/>
      </tp>
      <tp t="s">
        <v>RWE 2 3/4 04/21/75</v>
        <stp/>
        <stp>##V3_BDPV12</stp>
        <stp>XS1219498141 Corp</stp>
        <stp>security_name</stp>
        <stp>[sectors 01.xlsx]curves eur!R39C6</stp>
        <tr r="F39" s="21"/>
      </tp>
      <tp t="s">
        <v>Oil&amp;Gas</v>
        <stp/>
        <stp>##V3_BDPV12</stp>
        <stp>XS1501166869 Corp</stp>
        <stp>INDUSTRY_GROUP</stp>
        <stp>[sectors 01.xlsx]main!R42C8</stp>
        <tr r="H42" s="1"/>
      </tp>
      <tp>
        <v>356.8846435546875</v>
        <stp/>
        <stp>##V3_BDPV12</stp>
        <stp>AV915324 Corp</stp>
        <stp>blp_i_sprd_mid</stp>
        <stp>[sectors 01.xlsx]curves!R42C14</stp>
        <tr r="N42" s="20"/>
      </tp>
      <tp t="s">
        <v>25/03/2029</v>
        <stp/>
        <stp>##V3_BDPV12</stp>
        <stp>XS2011260705 Corp</stp>
        <stp>nxt_call_dt</stp>
        <stp>[sectors 01.xlsx]main!R9C9</stp>
        <tr r="I9" s="1"/>
      </tp>
      <tp>
        <v>245.641845703125</v>
        <stp/>
        <stp>##V3_BDPV12</stp>
        <stp>LW068019 Corp</stp>
        <stp>blp_i_sprd_mid</stp>
        <stp>[sectors 01.xlsx]curves!R46C13</stp>
        <tr r="M46" s="20"/>
      </tp>
      <tp>
        <v>296.14212036132813</v>
        <stp/>
        <stp>##V3_BDPV12</stp>
        <stp>AW875570 Corp</stp>
        <stp>blp_i_sprd_mid</stp>
        <stp>[sectors 01.xlsx]curves!R21C13</stp>
        <tr r="M21" s="20"/>
      </tp>
      <tp>
        <v>397.46524047851563</v>
        <stp/>
        <stp>##V3_BDPV12</stp>
        <stp>EK811579 Corp</stp>
        <stp>blp_i_sprd_mid</stp>
        <stp>[sectors 01.xlsx]curves!R51C14</stp>
        <tr r="N51" s="20"/>
      </tp>
      <tp t="s">
        <v>19/11/2023</v>
        <stp/>
        <stp>##V3_BDPV12</stp>
        <stp>QJ787834 Corp</stp>
        <stp>nxt_call_dt</stp>
        <stp>[sectors 01.xlsx]curves!R49C9</stp>
        <tr r="I49" s="20"/>
      </tp>
      <tp>
        <v>262.38067626953125</v>
        <stp/>
        <stp>##V3_BDPV12</stp>
        <stp>EK821917 Corp</stp>
        <stp>blp_i_sprd_mid</stp>
        <stp>[sectors 01.xlsx]curves!R40C13</stp>
        <tr r="M40" s="20"/>
      </tp>
      <tp t="s">
        <v>BBB</v>
        <stp/>
        <stp>##V3_BDPV12</stp>
        <stp>AQ711148 Corp</stp>
        <stp>bb_composite</stp>
        <stp>[sectors 01.xlsx]sectors (table)!R38C15</stp>
        <tr r="O38" s="24"/>
      </tp>
      <tp t="s">
        <v>BB+</v>
        <stp/>
        <stp>##V3_BDPV12</stp>
        <stp>ZQ804479 Corp</stp>
        <stp>bb_composite</stp>
        <stp>[sectors 01.xlsx]sectors (table)!R23C16</stp>
        <tr r="P23" s="24"/>
      </tp>
      <tp t="s">
        <v>BBB+</v>
        <stp/>
        <stp>##V3_BDPV12</stp>
        <stp>ZQ099270 Corp</stp>
        <stp>bb_composite</stp>
        <stp>[sectors 01.xlsx]sectors (table)!R28C15</stp>
        <tr r="O28" s="24"/>
      </tp>
      <tp t="s">
        <v>EUR</v>
        <stp/>
        <stp>##V3_BDPV12</stp>
        <stp>AZ371883 Corp</stp>
        <stp>crncy</stp>
        <stp>[sectors 01.xlsx]sectors (table)!R38C18</stp>
        <tr r="R38" s="24"/>
      </tp>
      <tp t="s">
        <v>EUR</v>
        <stp/>
        <stp>##V3_BDPV12</stp>
        <stp>AQ711148 Corp</stp>
        <stp>crncy</stp>
        <stp>[sectors 01.xlsx]sectors (table)!R38C17</stp>
        <tr r="Q38" s="24"/>
      </tp>
      <tp t="s">
        <v>04/04/2024</v>
        <stp/>
        <stp>##V3_BDPV12</stp>
        <stp>XS1974787480 Corp</stp>
        <stp>nxt_call_dt</stp>
        <stp>[sectors 01.xlsx]main!R39C9</stp>
        <tr r="I39" s="1"/>
      </tp>
      <tp t="s">
        <v>17/06/2024</v>
        <stp/>
        <stp>##V3_BDPV12</stp>
        <stp>FR0013425170 Corp</stp>
        <stp>nxt_call_dt</stp>
        <stp>[sectors 01.xlsx]main!R14C9</stp>
        <tr r="I14" s="1"/>
      </tp>
      <tp t="s">
        <v>25/03/2025</v>
        <stp/>
        <stp>##V3_BDPV12</stp>
        <stp>XS1207058733 Corp</stp>
        <stp>nxt_call_dt</stp>
        <stp>[sectors 01.xlsx]main!R25C9</stp>
        <tr r="I25" s="1"/>
      </tp>
      <tp t="s">
        <v>EUR</v>
        <stp/>
        <stp>##V3_BDPV12</stp>
        <stp>BK122273 Corp</stp>
        <stp>crncy</stp>
        <stp>[sectors 01.xlsx]sectors (table)!R21C17</stp>
        <tr r="Q21" s="24"/>
      </tp>
      <tp t="s">
        <v>Oil&amp;Gas</v>
        <stp/>
        <stp>##V3_BDPV12</stp>
        <stp>XS1195202822 Corp</stp>
        <stp>INDUSTRY_GROUP</stp>
        <stp>[sectors 01.xlsx]main!R37C8</stp>
        <tr r="H37" s="1"/>
      </tp>
      <tp t="s">
        <v>25/03/2029</v>
        <stp/>
        <stp>##V3_BDPV12</stp>
        <stp>XS2011260705 Corp</stp>
        <stp>nxt_call_dt</stp>
        <stp>[sectors 01.xlsx]main!R8C9</stp>
        <tr r="I8" s="1"/>
      </tp>
      <tp>
        <v>344.22467041015625</v>
        <stp/>
        <stp>##V3_BDPV12</stp>
        <stp>AU654481 Corp</stp>
        <stp>blp_i_sprd_mid</stp>
        <stp>[sectors 01.xlsx]curves!R50C13</stp>
        <tr r="M50" s="20"/>
      </tp>
      <tp>
        <v>484.54107666015625</v>
        <stp/>
        <stp>##V3_BDPV12</stp>
        <stp>AN964724 Corp</stp>
        <stp>blp_i_sprd_mid</stp>
        <stp>[sectors 01.xlsx]curves!R11C13</stp>
        <tr r="M11" s="20"/>
      </tp>
      <tp t="s">
        <v>BB</v>
        <stp/>
        <stp>##V3_BDPV12</stp>
        <stp>LW253022 Corp</stp>
        <stp>bb_composite</stp>
        <stp>[sectors 01.xlsx]curves eur!R8C16</stp>
        <tr r="P8" s="21"/>
      </tp>
      <tp t="s">
        <v>#N/A N/A</v>
        <stp/>
        <stp>##V3_BDPV12</stp>
        <stp>AP809058 Corp</stp>
        <stp>bb_composite</stp>
        <stp>[sectors 01.xlsx]sectors (table)!R30C16</stp>
        <tr r="P30" s="24"/>
      </tp>
      <tp t="s">
        <v>BBB-</v>
        <stp/>
        <stp>##V3_BDPV12</stp>
        <stp>EK811579 Corp</stp>
        <stp>bb_composite</stp>
        <stp>[sectors 01.xlsx]sectors (table)!R31C16</stp>
        <tr r="P31" s="24"/>
      </tp>
      <tp>
        <v>248.84429236897878</v>
        <stp/>
        <stp>##V3_BDPV12</stp>
        <stp>XS1974787480 Corp</stp>
        <stp>z_sprd_mid</stp>
        <stp>[sectors 01.xlsx]main!R39C11</stp>
        <tr r="K39" s="1"/>
      </tp>
      <tp>
        <v>248.84429236897878</v>
        <stp/>
        <stp>##V3_BDPV12</stp>
        <stp>XS1974787480 Corp</stp>
        <stp>z_sprd_mid</stp>
        <stp>[sectors 01.xlsx]main!R38C11</stp>
        <tr r="K38" s="1"/>
      </tp>
      <tp t="s">
        <v>BBB+</v>
        <stp/>
        <stp>##V3_BDPV12</stp>
        <stp>ZQ100348 Corp</stp>
        <stp>bb_composite</stp>
        <stp>[sectors 01.xlsx]sectors (table)!R28C16</stp>
        <tr r="P28" s="24"/>
      </tp>
      <tp t="s">
        <v>IE00B3F81R35</v>
        <stp/>
        <stp>##V3_BDPV12</stp>
        <stp>IEAC LN Equity</stp>
        <stp>ID_ISIN</stp>
        <stp>[sectors 01.xlsx]tkrBbg!R2C6</stp>
        <tr r="F2" s="5"/>
      </tp>
      <tp t="s">
        <v>BB+</v>
        <stp/>
        <stp>##V3_BDPV12</stp>
        <stp>ZS108668 Corp</stp>
        <stp>bb_composite</stp>
        <stp>[sectors 01.xlsx]sectors (table)!R11C16</stp>
        <tr r="P11" s="24"/>
      </tp>
      <tp>
        <v>264.9637451171875</v>
        <stp/>
        <stp>##V3_BDPV12</stp>
        <stp>ZR363807 Corp</stp>
        <stp>blp_i_sprd_mid</stp>
        <stp>[sectors 01.xlsx]curves eur!R23C13</stp>
        <tr r="M23" s="21"/>
      </tp>
      <tp>
        <v>239.18228149414063</v>
        <stp/>
        <stp>##V3_BDPV12</stp>
        <stp>ZR363806 Corp</stp>
        <stp>blp_i_sprd_mid</stp>
        <stp>[sectors 01.xlsx]curves eur!R23C12</stp>
        <tr r="L23" s="21"/>
      </tp>
      <tp t="s">
        <v>EUR</v>
        <stp/>
        <stp>##V3_BDPV12</stp>
        <stp>EK864970 Corp</stp>
        <stp>crncy</stp>
        <stp>[sectors 01.xlsx]sectors (table)!R32C18</stp>
        <tr r="R32" s="24"/>
      </tp>
      <tp t="s">
        <v>18/09/2024</v>
        <stp/>
        <stp>##V3_BDPV12</stp>
        <stp>XS2011260531 Corp</stp>
        <stp>nxt_call_dt</stp>
        <stp>[sectors 01.xlsx]sectors (table)!R17C7</stp>
        <tr r="G17" s="24"/>
      </tp>
      <tp t="s">
        <v>04/04/2024</v>
        <stp/>
        <stp>##V3_BDPV12</stp>
        <stp>XS1974787480 Corp</stp>
        <stp>nxt_call_dt</stp>
        <stp>[sectors 01.xlsx]main!R38C9</stp>
        <tr r="I38" s="1"/>
      </tp>
      <tp t="s">
        <v>26/02/2025</v>
        <stp/>
        <stp>##V3_BDPV12</stp>
        <stp>XS1195202822 Corp</stp>
        <stp>nxt_call_dt</stp>
        <stp>[sectors 01.xlsx]main!R37C9</stp>
        <tr r="I37" s="1"/>
      </tp>
      <tp t="s">
        <v>19/03/2024</v>
        <stp/>
        <stp>##V3_BDPV12</stp>
        <stp>XS1713462403 Corp</stp>
        <stp>nxt_call_dt</stp>
        <stp>[sectors 01.xlsx]main!R33C9</stp>
        <tr r="I33" s="1"/>
      </tp>
      <tp t="s">
        <v>05/05/2023</v>
        <stp/>
        <stp>##V3_BDPV12</stp>
        <stp>XS1501167164 Corp</stp>
        <stp>nxt_call_dt</stp>
        <stp>[sectors 01.xlsx]main!R40C9</stp>
        <tr r="I40" s="1"/>
      </tp>
      <tp t="s">
        <v>22/01/2026</v>
        <stp/>
        <stp>##V3_BDPV12</stp>
        <stp>FR0011697028 Corp</stp>
        <stp>nxt_call_dt</stp>
        <stp>[sectors 01.xlsx]sectors (table)!R13C8</stp>
        <tr r="H13" s="24"/>
      </tp>
      <tp t="s">
        <v>EUR</v>
        <stp/>
        <stp>##V3_BDPV12</stp>
        <stp>BK123260 Corp</stp>
        <stp>crncy</stp>
        <stp>[sectors 01.xlsx]sectors (table)!R21C18</stp>
        <tr r="R21" s="24"/>
      </tp>
      <tp t="s">
        <v>EUR</v>
        <stp/>
        <stp>##V3_BDPV12</stp>
        <stp>AN880322 Corp</stp>
        <stp>crncy</stp>
        <stp>[sectors 01.xlsx]sectors (table)!R31C17</stp>
        <tr r="Q31" s="24"/>
      </tp>
      <tp t="s">
        <v>07/02/2024</v>
        <stp/>
        <stp>##V3_BDPV12</stp>
        <stp>XS1028599287 Corp</stp>
        <stp>nxt_call_dt</stp>
        <stp>[sectors 01.xlsx]sectors (table)!R19C7</stp>
        <tr r="G19" s="24"/>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volatileDependencies" Target="volatileDependencies.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'directH (tkr)'!$B$25</c:f>
              <c:strCache>
                <c:ptCount val="1"/>
                <c:pt idx="0">
                  <c:v>VW 3 1/2 PERP nc-30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'directH (tkr)'!$F$24:$IU$24</c:f>
              <c:numCache>
                <c:formatCode>m/d/yyyy</c:formatCode>
                <c:ptCount val="250"/>
                <c:pt idx="0">
                  <c:v>44007</c:v>
                </c:pt>
                <c:pt idx="1">
                  <c:v>44006</c:v>
                </c:pt>
                <c:pt idx="2">
                  <c:v>44005</c:v>
                </c:pt>
                <c:pt idx="3">
                  <c:v>44004</c:v>
                </c:pt>
                <c:pt idx="4">
                  <c:v>44001</c:v>
                </c:pt>
                <c:pt idx="5">
                  <c:v>44000</c:v>
                </c:pt>
                <c:pt idx="6">
                  <c:v>43999</c:v>
                </c:pt>
                <c:pt idx="7">
                  <c:v>43998</c:v>
                </c:pt>
                <c:pt idx="8">
                  <c:v>43997</c:v>
                </c:pt>
                <c:pt idx="9">
                  <c:v>43994</c:v>
                </c:pt>
                <c:pt idx="10">
                  <c:v>43993</c:v>
                </c:pt>
                <c:pt idx="11">
                  <c:v>43992</c:v>
                </c:pt>
                <c:pt idx="12">
                  <c:v>43991</c:v>
                </c:pt>
                <c:pt idx="13">
                  <c:v>43990</c:v>
                </c:pt>
                <c:pt idx="14">
                  <c:v>43987</c:v>
                </c:pt>
                <c:pt idx="15">
                  <c:v>43986</c:v>
                </c:pt>
                <c:pt idx="16">
                  <c:v>43985</c:v>
                </c:pt>
                <c:pt idx="17">
                  <c:v>43984</c:v>
                </c:pt>
                <c:pt idx="18">
                  <c:v>43983</c:v>
                </c:pt>
                <c:pt idx="19">
                  <c:v>43980</c:v>
                </c:pt>
                <c:pt idx="20">
                  <c:v>43979</c:v>
                </c:pt>
                <c:pt idx="21">
                  <c:v>43978</c:v>
                </c:pt>
                <c:pt idx="22">
                  <c:v>43977</c:v>
                </c:pt>
                <c:pt idx="23">
                  <c:v>43973</c:v>
                </c:pt>
                <c:pt idx="24">
                  <c:v>43972</c:v>
                </c:pt>
                <c:pt idx="25">
                  <c:v>43971</c:v>
                </c:pt>
                <c:pt idx="26">
                  <c:v>43970</c:v>
                </c:pt>
                <c:pt idx="27">
                  <c:v>43969</c:v>
                </c:pt>
                <c:pt idx="28">
                  <c:v>43966</c:v>
                </c:pt>
                <c:pt idx="29">
                  <c:v>43965</c:v>
                </c:pt>
                <c:pt idx="30">
                  <c:v>43964</c:v>
                </c:pt>
                <c:pt idx="31">
                  <c:v>43963</c:v>
                </c:pt>
                <c:pt idx="32">
                  <c:v>43962</c:v>
                </c:pt>
                <c:pt idx="33">
                  <c:v>43958</c:v>
                </c:pt>
                <c:pt idx="34">
                  <c:v>43957</c:v>
                </c:pt>
                <c:pt idx="35">
                  <c:v>43956</c:v>
                </c:pt>
                <c:pt idx="36">
                  <c:v>43955</c:v>
                </c:pt>
                <c:pt idx="37">
                  <c:v>43952</c:v>
                </c:pt>
                <c:pt idx="38">
                  <c:v>43951</c:v>
                </c:pt>
                <c:pt idx="39">
                  <c:v>43950</c:v>
                </c:pt>
                <c:pt idx="40">
                  <c:v>43949</c:v>
                </c:pt>
                <c:pt idx="41">
                  <c:v>43948</c:v>
                </c:pt>
                <c:pt idx="42">
                  <c:v>43945</c:v>
                </c:pt>
                <c:pt idx="43">
                  <c:v>43944</c:v>
                </c:pt>
                <c:pt idx="44">
                  <c:v>43943</c:v>
                </c:pt>
                <c:pt idx="45">
                  <c:v>43942</c:v>
                </c:pt>
                <c:pt idx="46">
                  <c:v>43941</c:v>
                </c:pt>
                <c:pt idx="47">
                  <c:v>43938</c:v>
                </c:pt>
                <c:pt idx="48">
                  <c:v>43937</c:v>
                </c:pt>
                <c:pt idx="49">
                  <c:v>43936</c:v>
                </c:pt>
                <c:pt idx="50">
                  <c:v>43935</c:v>
                </c:pt>
                <c:pt idx="51">
                  <c:v>43930</c:v>
                </c:pt>
                <c:pt idx="52">
                  <c:v>43929</c:v>
                </c:pt>
                <c:pt idx="53">
                  <c:v>43928</c:v>
                </c:pt>
                <c:pt idx="54">
                  <c:v>43927</c:v>
                </c:pt>
                <c:pt idx="55">
                  <c:v>43924</c:v>
                </c:pt>
                <c:pt idx="56">
                  <c:v>43923</c:v>
                </c:pt>
                <c:pt idx="57">
                  <c:v>43922</c:v>
                </c:pt>
                <c:pt idx="58">
                  <c:v>43921</c:v>
                </c:pt>
                <c:pt idx="59">
                  <c:v>43920</c:v>
                </c:pt>
                <c:pt idx="60">
                  <c:v>43917</c:v>
                </c:pt>
                <c:pt idx="61">
                  <c:v>43916</c:v>
                </c:pt>
                <c:pt idx="62">
                  <c:v>43915</c:v>
                </c:pt>
                <c:pt idx="63">
                  <c:v>43914</c:v>
                </c:pt>
                <c:pt idx="64">
                  <c:v>43913</c:v>
                </c:pt>
                <c:pt idx="65">
                  <c:v>43910</c:v>
                </c:pt>
                <c:pt idx="66">
                  <c:v>43909</c:v>
                </c:pt>
                <c:pt idx="67">
                  <c:v>43908</c:v>
                </c:pt>
                <c:pt idx="68">
                  <c:v>43907</c:v>
                </c:pt>
                <c:pt idx="69">
                  <c:v>43906</c:v>
                </c:pt>
                <c:pt idx="70">
                  <c:v>43903</c:v>
                </c:pt>
                <c:pt idx="71">
                  <c:v>43902</c:v>
                </c:pt>
                <c:pt idx="72">
                  <c:v>43901</c:v>
                </c:pt>
                <c:pt idx="73">
                  <c:v>43900</c:v>
                </c:pt>
                <c:pt idx="74">
                  <c:v>43899</c:v>
                </c:pt>
                <c:pt idx="75">
                  <c:v>43896</c:v>
                </c:pt>
                <c:pt idx="76">
                  <c:v>43895</c:v>
                </c:pt>
                <c:pt idx="77">
                  <c:v>43894</c:v>
                </c:pt>
                <c:pt idx="78">
                  <c:v>43893</c:v>
                </c:pt>
                <c:pt idx="79">
                  <c:v>43892</c:v>
                </c:pt>
                <c:pt idx="80">
                  <c:v>43889</c:v>
                </c:pt>
                <c:pt idx="81">
                  <c:v>43888</c:v>
                </c:pt>
                <c:pt idx="82">
                  <c:v>43887</c:v>
                </c:pt>
                <c:pt idx="83">
                  <c:v>43886</c:v>
                </c:pt>
                <c:pt idx="84">
                  <c:v>43885</c:v>
                </c:pt>
                <c:pt idx="85">
                  <c:v>43882</c:v>
                </c:pt>
                <c:pt idx="86">
                  <c:v>43881</c:v>
                </c:pt>
                <c:pt idx="87">
                  <c:v>43880</c:v>
                </c:pt>
                <c:pt idx="88">
                  <c:v>43879</c:v>
                </c:pt>
                <c:pt idx="89">
                  <c:v>43878</c:v>
                </c:pt>
                <c:pt idx="90">
                  <c:v>43875</c:v>
                </c:pt>
                <c:pt idx="91">
                  <c:v>43874</c:v>
                </c:pt>
                <c:pt idx="92">
                  <c:v>43873</c:v>
                </c:pt>
                <c:pt idx="93">
                  <c:v>43872</c:v>
                </c:pt>
                <c:pt idx="94">
                  <c:v>43871</c:v>
                </c:pt>
                <c:pt idx="95">
                  <c:v>43868</c:v>
                </c:pt>
                <c:pt idx="96">
                  <c:v>43867</c:v>
                </c:pt>
                <c:pt idx="97">
                  <c:v>43866</c:v>
                </c:pt>
                <c:pt idx="98">
                  <c:v>43865</c:v>
                </c:pt>
                <c:pt idx="99">
                  <c:v>43864</c:v>
                </c:pt>
                <c:pt idx="100">
                  <c:v>43861</c:v>
                </c:pt>
                <c:pt idx="101">
                  <c:v>43860</c:v>
                </c:pt>
                <c:pt idx="102">
                  <c:v>43859</c:v>
                </c:pt>
                <c:pt idx="103">
                  <c:v>43858</c:v>
                </c:pt>
                <c:pt idx="104">
                  <c:v>43857</c:v>
                </c:pt>
                <c:pt idx="105">
                  <c:v>43854</c:v>
                </c:pt>
                <c:pt idx="106">
                  <c:v>43853</c:v>
                </c:pt>
                <c:pt idx="107">
                  <c:v>43852</c:v>
                </c:pt>
                <c:pt idx="108">
                  <c:v>43851</c:v>
                </c:pt>
                <c:pt idx="109">
                  <c:v>43850</c:v>
                </c:pt>
                <c:pt idx="110">
                  <c:v>43847</c:v>
                </c:pt>
                <c:pt idx="111">
                  <c:v>43846</c:v>
                </c:pt>
                <c:pt idx="112">
                  <c:v>43845</c:v>
                </c:pt>
                <c:pt idx="113">
                  <c:v>43844</c:v>
                </c:pt>
                <c:pt idx="114">
                  <c:v>43843</c:v>
                </c:pt>
                <c:pt idx="115">
                  <c:v>43840</c:v>
                </c:pt>
                <c:pt idx="116">
                  <c:v>43839</c:v>
                </c:pt>
                <c:pt idx="117">
                  <c:v>43838</c:v>
                </c:pt>
                <c:pt idx="118">
                  <c:v>43837</c:v>
                </c:pt>
                <c:pt idx="119">
                  <c:v>43836</c:v>
                </c:pt>
                <c:pt idx="120">
                  <c:v>43833</c:v>
                </c:pt>
                <c:pt idx="121">
                  <c:v>43832</c:v>
                </c:pt>
                <c:pt idx="122">
                  <c:v>43830</c:v>
                </c:pt>
                <c:pt idx="123">
                  <c:v>43829</c:v>
                </c:pt>
                <c:pt idx="124">
                  <c:v>43826</c:v>
                </c:pt>
                <c:pt idx="125">
                  <c:v>43823</c:v>
                </c:pt>
                <c:pt idx="126">
                  <c:v>43822</c:v>
                </c:pt>
                <c:pt idx="127">
                  <c:v>43819</c:v>
                </c:pt>
                <c:pt idx="128">
                  <c:v>43818</c:v>
                </c:pt>
                <c:pt idx="129">
                  <c:v>43817</c:v>
                </c:pt>
                <c:pt idx="130">
                  <c:v>43816</c:v>
                </c:pt>
                <c:pt idx="131">
                  <c:v>43815</c:v>
                </c:pt>
                <c:pt idx="132">
                  <c:v>43812</c:v>
                </c:pt>
                <c:pt idx="133">
                  <c:v>43811</c:v>
                </c:pt>
                <c:pt idx="134">
                  <c:v>43810</c:v>
                </c:pt>
                <c:pt idx="135">
                  <c:v>43809</c:v>
                </c:pt>
                <c:pt idx="136">
                  <c:v>43808</c:v>
                </c:pt>
                <c:pt idx="137">
                  <c:v>43805</c:v>
                </c:pt>
                <c:pt idx="138">
                  <c:v>43804</c:v>
                </c:pt>
                <c:pt idx="139">
                  <c:v>43803</c:v>
                </c:pt>
                <c:pt idx="140">
                  <c:v>43802</c:v>
                </c:pt>
                <c:pt idx="141">
                  <c:v>43801</c:v>
                </c:pt>
                <c:pt idx="142">
                  <c:v>43798</c:v>
                </c:pt>
                <c:pt idx="143">
                  <c:v>43797</c:v>
                </c:pt>
                <c:pt idx="144">
                  <c:v>43796</c:v>
                </c:pt>
                <c:pt idx="145">
                  <c:v>43795</c:v>
                </c:pt>
                <c:pt idx="146">
                  <c:v>43794</c:v>
                </c:pt>
                <c:pt idx="147">
                  <c:v>43791</c:v>
                </c:pt>
                <c:pt idx="148">
                  <c:v>43790</c:v>
                </c:pt>
                <c:pt idx="149">
                  <c:v>43789</c:v>
                </c:pt>
                <c:pt idx="150">
                  <c:v>43788</c:v>
                </c:pt>
                <c:pt idx="151">
                  <c:v>43787</c:v>
                </c:pt>
                <c:pt idx="152">
                  <c:v>43784</c:v>
                </c:pt>
                <c:pt idx="153">
                  <c:v>43783</c:v>
                </c:pt>
                <c:pt idx="154">
                  <c:v>43782</c:v>
                </c:pt>
                <c:pt idx="155">
                  <c:v>43781</c:v>
                </c:pt>
                <c:pt idx="156">
                  <c:v>43780</c:v>
                </c:pt>
                <c:pt idx="157">
                  <c:v>43777</c:v>
                </c:pt>
                <c:pt idx="158">
                  <c:v>43776</c:v>
                </c:pt>
                <c:pt idx="159">
                  <c:v>43775</c:v>
                </c:pt>
                <c:pt idx="160">
                  <c:v>43774</c:v>
                </c:pt>
                <c:pt idx="161">
                  <c:v>43773</c:v>
                </c:pt>
                <c:pt idx="162">
                  <c:v>43770</c:v>
                </c:pt>
                <c:pt idx="163">
                  <c:v>43769</c:v>
                </c:pt>
                <c:pt idx="164">
                  <c:v>43768</c:v>
                </c:pt>
                <c:pt idx="165">
                  <c:v>43767</c:v>
                </c:pt>
                <c:pt idx="166">
                  <c:v>43766</c:v>
                </c:pt>
                <c:pt idx="167">
                  <c:v>43763</c:v>
                </c:pt>
                <c:pt idx="168">
                  <c:v>43762</c:v>
                </c:pt>
                <c:pt idx="169">
                  <c:v>43761</c:v>
                </c:pt>
                <c:pt idx="170">
                  <c:v>43760</c:v>
                </c:pt>
                <c:pt idx="171">
                  <c:v>43759</c:v>
                </c:pt>
                <c:pt idx="172">
                  <c:v>43756</c:v>
                </c:pt>
                <c:pt idx="173">
                  <c:v>43755</c:v>
                </c:pt>
                <c:pt idx="174">
                  <c:v>43754</c:v>
                </c:pt>
                <c:pt idx="175">
                  <c:v>43753</c:v>
                </c:pt>
                <c:pt idx="176">
                  <c:v>43752</c:v>
                </c:pt>
                <c:pt idx="177">
                  <c:v>43749</c:v>
                </c:pt>
                <c:pt idx="178">
                  <c:v>43748</c:v>
                </c:pt>
                <c:pt idx="179">
                  <c:v>43747</c:v>
                </c:pt>
                <c:pt idx="180">
                  <c:v>43746</c:v>
                </c:pt>
                <c:pt idx="181">
                  <c:v>43745</c:v>
                </c:pt>
                <c:pt idx="182">
                  <c:v>43742</c:v>
                </c:pt>
                <c:pt idx="183">
                  <c:v>43741</c:v>
                </c:pt>
                <c:pt idx="184">
                  <c:v>43740</c:v>
                </c:pt>
                <c:pt idx="185">
                  <c:v>43739</c:v>
                </c:pt>
                <c:pt idx="186">
                  <c:v>43738</c:v>
                </c:pt>
                <c:pt idx="187">
                  <c:v>43735</c:v>
                </c:pt>
                <c:pt idx="188">
                  <c:v>43734</c:v>
                </c:pt>
                <c:pt idx="189">
                  <c:v>43733</c:v>
                </c:pt>
                <c:pt idx="190">
                  <c:v>43732</c:v>
                </c:pt>
                <c:pt idx="191">
                  <c:v>43731</c:v>
                </c:pt>
                <c:pt idx="192">
                  <c:v>43728</c:v>
                </c:pt>
                <c:pt idx="193">
                  <c:v>43727</c:v>
                </c:pt>
                <c:pt idx="194">
                  <c:v>43726</c:v>
                </c:pt>
                <c:pt idx="195">
                  <c:v>43725</c:v>
                </c:pt>
                <c:pt idx="196">
                  <c:v>43724</c:v>
                </c:pt>
                <c:pt idx="197">
                  <c:v>43721</c:v>
                </c:pt>
                <c:pt idx="198">
                  <c:v>43720</c:v>
                </c:pt>
                <c:pt idx="199">
                  <c:v>43719</c:v>
                </c:pt>
                <c:pt idx="200">
                  <c:v>43718</c:v>
                </c:pt>
                <c:pt idx="201">
                  <c:v>43717</c:v>
                </c:pt>
                <c:pt idx="202">
                  <c:v>43714</c:v>
                </c:pt>
                <c:pt idx="203">
                  <c:v>43713</c:v>
                </c:pt>
                <c:pt idx="204">
                  <c:v>43712</c:v>
                </c:pt>
                <c:pt idx="205">
                  <c:v>43711</c:v>
                </c:pt>
                <c:pt idx="206">
                  <c:v>43710</c:v>
                </c:pt>
                <c:pt idx="207">
                  <c:v>43707</c:v>
                </c:pt>
                <c:pt idx="208">
                  <c:v>43706</c:v>
                </c:pt>
                <c:pt idx="209">
                  <c:v>43705</c:v>
                </c:pt>
                <c:pt idx="210">
                  <c:v>43704</c:v>
                </c:pt>
                <c:pt idx="211">
                  <c:v>43700</c:v>
                </c:pt>
                <c:pt idx="212">
                  <c:v>43699</c:v>
                </c:pt>
                <c:pt idx="213">
                  <c:v>43698</c:v>
                </c:pt>
                <c:pt idx="214">
                  <c:v>43697</c:v>
                </c:pt>
                <c:pt idx="215">
                  <c:v>43696</c:v>
                </c:pt>
                <c:pt idx="216">
                  <c:v>43693</c:v>
                </c:pt>
                <c:pt idx="217">
                  <c:v>43692</c:v>
                </c:pt>
                <c:pt idx="218">
                  <c:v>43691</c:v>
                </c:pt>
                <c:pt idx="219">
                  <c:v>43690</c:v>
                </c:pt>
                <c:pt idx="220">
                  <c:v>43689</c:v>
                </c:pt>
                <c:pt idx="221">
                  <c:v>43686</c:v>
                </c:pt>
                <c:pt idx="222">
                  <c:v>43685</c:v>
                </c:pt>
                <c:pt idx="223">
                  <c:v>43684</c:v>
                </c:pt>
                <c:pt idx="224">
                  <c:v>43683</c:v>
                </c:pt>
                <c:pt idx="225">
                  <c:v>43682</c:v>
                </c:pt>
                <c:pt idx="226">
                  <c:v>43679</c:v>
                </c:pt>
                <c:pt idx="227">
                  <c:v>43678</c:v>
                </c:pt>
                <c:pt idx="228">
                  <c:v>43677</c:v>
                </c:pt>
                <c:pt idx="229">
                  <c:v>43676</c:v>
                </c:pt>
                <c:pt idx="230">
                  <c:v>43675</c:v>
                </c:pt>
                <c:pt idx="231">
                  <c:v>43672</c:v>
                </c:pt>
                <c:pt idx="232">
                  <c:v>43671</c:v>
                </c:pt>
                <c:pt idx="233">
                  <c:v>43670</c:v>
                </c:pt>
                <c:pt idx="234">
                  <c:v>43669</c:v>
                </c:pt>
                <c:pt idx="235">
                  <c:v>43668</c:v>
                </c:pt>
                <c:pt idx="236">
                  <c:v>43665</c:v>
                </c:pt>
                <c:pt idx="237">
                  <c:v>43664</c:v>
                </c:pt>
                <c:pt idx="238">
                  <c:v>43663</c:v>
                </c:pt>
                <c:pt idx="239">
                  <c:v>43662</c:v>
                </c:pt>
                <c:pt idx="240">
                  <c:v>43661</c:v>
                </c:pt>
                <c:pt idx="241">
                  <c:v>43658</c:v>
                </c:pt>
                <c:pt idx="242">
                  <c:v>43657</c:v>
                </c:pt>
                <c:pt idx="243">
                  <c:v>43656</c:v>
                </c:pt>
                <c:pt idx="244">
                  <c:v>43655</c:v>
                </c:pt>
                <c:pt idx="245">
                  <c:v>43654</c:v>
                </c:pt>
                <c:pt idx="246">
                  <c:v>43651</c:v>
                </c:pt>
                <c:pt idx="247">
                  <c:v>43650</c:v>
                </c:pt>
                <c:pt idx="248">
                  <c:v>43649</c:v>
                </c:pt>
                <c:pt idx="249">
                  <c:v>43648</c:v>
                </c:pt>
              </c:numCache>
            </c:numRef>
          </c:cat>
          <c:val>
            <c:numRef>
              <c:f>'directH (tkr)'!$F$25:$IU$25</c:f>
              <c:numCache>
                <c:formatCode>0</c:formatCode>
                <c:ptCount val="250"/>
                <c:pt idx="0">
                  <c:v>399.262</c:v>
                </c:pt>
                <c:pt idx="1">
                  <c:v>395.69400000000002</c:v>
                </c:pt>
                <c:pt idx="2">
                  <c:v>391.036</c:v>
                </c:pt>
                <c:pt idx="3">
                  <c:v>383.27800000000002</c:v>
                </c:pt>
                <c:pt idx="4">
                  <c:v>376.75099999999998</c:v>
                </c:pt>
                <c:pt idx="5">
                  <c:v>382.75700000000001</c:v>
                </c:pt>
                <c:pt idx="6">
                  <c:v>375.298</c:v>
                </c:pt>
                <c:pt idx="7">
                  <c:v>377.03300000000002</c:v>
                </c:pt>
                <c:pt idx="8">
                  <c:v>368.38600000000002</c:v>
                </c:pt>
                <c:pt idx="9">
                  <c:v>362.89800000000002</c:v>
                </c:pt>
                <c:pt idx="10">
                  <c:v>377.46600000000001</c:v>
                </c:pt>
                <c:pt idx="11">
                  <c:v>373.32400000000001</c:v>
                </c:pt>
                <c:pt idx="12">
                  <c:v>379.69499999999999</c:v>
                </c:pt>
                <c:pt idx="13">
                  <c:v>359.755</c:v>
                </c:pt>
                <c:pt idx="14">
                  <c:v>339.05099999999999</c:v>
                </c:pt>
                <c:pt idx="15">
                  <c:v>319.91500000000002</c:v>
                </c:pt>
                <c:pt idx="16">
                  <c:v>329.17399999999998</c:v>
                </c:pt>
                <c:pt idx="17">
                  <c:v>360.839</c:v>
                </c:pt>
                <c:pt idx="18">
                  <c:v>370.80599999999998</c:v>
                </c:pt>
                <c:pt idx="19">
                  <c:v>389.19</c:v>
                </c:pt>
                <c:pt idx="20">
                  <c:v>394.23399999999998</c:v>
                </c:pt>
                <c:pt idx="21">
                  <c:v>393.34500000000003</c:v>
                </c:pt>
                <c:pt idx="22">
                  <c:v>387.20100000000002</c:v>
                </c:pt>
                <c:pt idx="23">
                  <c:v>383.12200000000001</c:v>
                </c:pt>
                <c:pt idx="24">
                  <c:v>392.42099999999999</c:v>
                </c:pt>
                <c:pt idx="25">
                  <c:v>400.65100000000001</c:v>
                </c:pt>
                <c:pt idx="26">
                  <c:v>402.81</c:v>
                </c:pt>
                <c:pt idx="27">
                  <c:v>402.25400000000002</c:v>
                </c:pt>
                <c:pt idx="28">
                  <c:v>405.55700000000002</c:v>
                </c:pt>
                <c:pt idx="29">
                  <c:v>412.12299999999999</c:v>
                </c:pt>
                <c:pt idx="30">
                  <c:v>427.98599999999999</c:v>
                </c:pt>
                <c:pt idx="31">
                  <c:v>437.59199999999998</c:v>
                </c:pt>
                <c:pt idx="32">
                  <c:v>439.339</c:v>
                </c:pt>
                <c:pt idx="33">
                  <c:v>432.65800000000002</c:v>
                </c:pt>
                <c:pt idx="34">
                  <c:v>429.49700000000001</c:v>
                </c:pt>
                <c:pt idx="35">
                  <c:v>430.00400000000002</c:v>
                </c:pt>
                <c:pt idx="36">
                  <c:v>431.46899999999999</c:v>
                </c:pt>
                <c:pt idx="37">
                  <c:v>439.12599999999998</c:v>
                </c:pt>
                <c:pt idx="38">
                  <c:v>439.81200000000001</c:v>
                </c:pt>
                <c:pt idx="39">
                  <c:v>445.27800000000002</c:v>
                </c:pt>
                <c:pt idx="40">
                  <c:v>447.39499999999998</c:v>
                </c:pt>
                <c:pt idx="41">
                  <c:v>427.67500000000001</c:v>
                </c:pt>
                <c:pt idx="42">
                  <c:v>418.57499999999999</c:v>
                </c:pt>
                <c:pt idx="43">
                  <c:v>412.39299999999997</c:v>
                </c:pt>
                <c:pt idx="44">
                  <c:v>405.18</c:v>
                </c:pt>
                <c:pt idx="45">
                  <c:v>423.755</c:v>
                </c:pt>
                <c:pt idx="46">
                  <c:v>427.45600000000002</c:v>
                </c:pt>
                <c:pt idx="47">
                  <c:v>460.20499999999998</c:v>
                </c:pt>
                <c:pt idx="48">
                  <c:v>470.58499999999998</c:v>
                </c:pt>
                <c:pt idx="49">
                  <c:v>462.48599999999999</c:v>
                </c:pt>
                <c:pt idx="50">
                  <c:v>463.08699999999999</c:v>
                </c:pt>
                <c:pt idx="51">
                  <c:v>465.46899999999999</c:v>
                </c:pt>
                <c:pt idx="52">
                  <c:v>443.56700000000001</c:v>
                </c:pt>
                <c:pt idx="53">
                  <c:v>429.37599999999998</c:v>
                </c:pt>
                <c:pt idx="54">
                  <c:v>459.59399999999999</c:v>
                </c:pt>
                <c:pt idx="55">
                  <c:v>517.95399999999995</c:v>
                </c:pt>
                <c:pt idx="56">
                  <c:v>534.18100000000004</c:v>
                </c:pt>
                <c:pt idx="57">
                  <c:v>570.66099999999994</c:v>
                </c:pt>
                <c:pt idx="58">
                  <c:v>576.45000000000005</c:v>
                </c:pt>
                <c:pt idx="59">
                  <c:v>571.72299999999996</c:v>
                </c:pt>
                <c:pt idx="60">
                  <c:v>561.84100000000001</c:v>
                </c:pt>
                <c:pt idx="61">
                  <c:v>561.27700000000004</c:v>
                </c:pt>
                <c:pt idx="62">
                  <c:v>562.13300000000004</c:v>
                </c:pt>
                <c:pt idx="63">
                  <c:v>524.91999999999996</c:v>
                </c:pt>
                <c:pt idx="64">
                  <c:v>486.512</c:v>
                </c:pt>
                <c:pt idx="65">
                  <c:v>495.03899999999999</c:v>
                </c:pt>
                <c:pt idx="66">
                  <c:v>603.98500000000001</c:v>
                </c:pt>
                <c:pt idx="67">
                  <c:v>662.53700000000003</c:v>
                </c:pt>
                <c:pt idx="68">
                  <c:v>650.17700000000002</c:v>
                </c:pt>
                <c:pt idx="69">
                  <c:v>721.96500000000003</c:v>
                </c:pt>
                <c:pt idx="70">
                  <c:v>730.03499999999997</c:v>
                </c:pt>
                <c:pt idx="71">
                  <c:v>669.01099999999997</c:v>
                </c:pt>
                <c:pt idx="72">
                  <c:v>554.24900000000002</c:v>
                </c:pt>
                <c:pt idx="73">
                  <c:v>472.64400000000001</c:v>
                </c:pt>
                <c:pt idx="74">
                  <c:v>466.20400000000001</c:v>
                </c:pt>
                <c:pt idx="75">
                  <c:v>395.97399999999999</c:v>
                </c:pt>
                <c:pt idx="76">
                  <c:v>393.52699999999999</c:v>
                </c:pt>
                <c:pt idx="77">
                  <c:v>407.16699999999997</c:v>
                </c:pt>
                <c:pt idx="78">
                  <c:v>360.464</c:v>
                </c:pt>
                <c:pt idx="79">
                  <c:v>331.03300000000002</c:v>
                </c:pt>
                <c:pt idx="80">
                  <c:v>318.10899999999998</c:v>
                </c:pt>
                <c:pt idx="81">
                  <c:v>323.93099999999998</c:v>
                </c:pt>
                <c:pt idx="82">
                  <c:v>345.88</c:v>
                </c:pt>
                <c:pt idx="83">
                  <c:v>349.94600000000003</c:v>
                </c:pt>
                <c:pt idx="84">
                  <c:v>322.37700000000001</c:v>
                </c:pt>
                <c:pt idx="85">
                  <c:v>304.24599999999998</c:v>
                </c:pt>
                <c:pt idx="86">
                  <c:v>302.04000000000002</c:v>
                </c:pt>
                <c:pt idx="87">
                  <c:v>296.90300000000002</c:v>
                </c:pt>
                <c:pt idx="88">
                  <c:v>278.51600000000002</c:v>
                </c:pt>
                <c:pt idx="89">
                  <c:v>279.15499999999997</c:v>
                </c:pt>
                <c:pt idx="90">
                  <c:v>277.99799999999999</c:v>
                </c:pt>
                <c:pt idx="91">
                  <c:v>279.654</c:v>
                </c:pt>
                <c:pt idx="92">
                  <c:v>277.55399999999997</c:v>
                </c:pt>
                <c:pt idx="93">
                  <c:v>278.32</c:v>
                </c:pt>
                <c:pt idx="94">
                  <c:v>277.95100000000002</c:v>
                </c:pt>
                <c:pt idx="95">
                  <c:v>275.93799999999999</c:v>
                </c:pt>
                <c:pt idx="96">
                  <c:v>278.36</c:v>
                </c:pt>
                <c:pt idx="97">
                  <c:v>280.32799999999997</c:v>
                </c:pt>
                <c:pt idx="98">
                  <c:v>275.37700000000001</c:v>
                </c:pt>
                <c:pt idx="99">
                  <c:v>271.36900000000003</c:v>
                </c:pt>
                <c:pt idx="100">
                  <c:v>272.68400000000003</c:v>
                </c:pt>
                <c:pt idx="101">
                  <c:v>280.435</c:v>
                </c:pt>
                <c:pt idx="102">
                  <c:v>287.63</c:v>
                </c:pt>
                <c:pt idx="103">
                  <c:v>286.92099999999999</c:v>
                </c:pt>
                <c:pt idx="104">
                  <c:v>284.08999999999997</c:v>
                </c:pt>
                <c:pt idx="105">
                  <c:v>277.875</c:v>
                </c:pt>
                <c:pt idx="106">
                  <c:v>278.30200000000002</c:v>
                </c:pt>
                <c:pt idx="107">
                  <c:v>283.161</c:v>
                </c:pt>
                <c:pt idx="108">
                  <c:v>273.30799999999999</c:v>
                </c:pt>
                <c:pt idx="109">
                  <c:v>270.16699999999997</c:v>
                </c:pt>
                <c:pt idx="110">
                  <c:v>264.93599999999998</c:v>
                </c:pt>
                <c:pt idx="111">
                  <c:v>265.18799999999999</c:v>
                </c:pt>
                <c:pt idx="112">
                  <c:v>263.10000000000002</c:v>
                </c:pt>
                <c:pt idx="113">
                  <c:v>263.93400000000003</c:v>
                </c:pt>
                <c:pt idx="114">
                  <c:v>268.31099999999998</c:v>
                </c:pt>
                <c:pt idx="115">
                  <c:v>269.65800000000002</c:v>
                </c:pt>
                <c:pt idx="116">
                  <c:v>267.11399999999998</c:v>
                </c:pt>
                <c:pt idx="117">
                  <c:v>266.24599999999998</c:v>
                </c:pt>
                <c:pt idx="118">
                  <c:v>270.49700000000001</c:v>
                </c:pt>
                <c:pt idx="119">
                  <c:v>270.04700000000003</c:v>
                </c:pt>
                <c:pt idx="120">
                  <c:v>275.02699999999999</c:v>
                </c:pt>
                <c:pt idx="121">
                  <c:v>276.15100000000001</c:v>
                </c:pt>
                <c:pt idx="122">
                  <c:v>273.11900000000003</c:v>
                </c:pt>
                <c:pt idx="123">
                  <c:v>269.84500000000003</c:v>
                </c:pt>
                <c:pt idx="124">
                  <c:v>263.39299999999997</c:v>
                </c:pt>
                <c:pt idx="125">
                  <c:v>258.86200000000002</c:v>
                </c:pt>
                <c:pt idx="126">
                  <c:v>259.08199999999999</c:v>
                </c:pt>
                <c:pt idx="127">
                  <c:v>262.91899999999998</c:v>
                </c:pt>
                <c:pt idx="128">
                  <c:v>262.45</c:v>
                </c:pt>
                <c:pt idx="129">
                  <c:v>262.68099999999998</c:v>
                </c:pt>
                <c:pt idx="130">
                  <c:v>264.13</c:v>
                </c:pt>
                <c:pt idx="131">
                  <c:v>263.839</c:v>
                </c:pt>
                <c:pt idx="132">
                  <c:v>265.05099999999999</c:v>
                </c:pt>
                <c:pt idx="133">
                  <c:v>268.846</c:v>
                </c:pt>
                <c:pt idx="134">
                  <c:v>267.983</c:v>
                </c:pt>
                <c:pt idx="135">
                  <c:v>269.50900000000001</c:v>
                </c:pt>
                <c:pt idx="136">
                  <c:v>268.88799999999998</c:v>
                </c:pt>
                <c:pt idx="137">
                  <c:v>272.209</c:v>
                </c:pt>
                <c:pt idx="138">
                  <c:v>269.14100000000002</c:v>
                </c:pt>
                <c:pt idx="139">
                  <c:v>271.40699999999998</c:v>
                </c:pt>
                <c:pt idx="140">
                  <c:v>275.93900000000002</c:v>
                </c:pt>
                <c:pt idx="141">
                  <c:v>281.495</c:v>
                </c:pt>
                <c:pt idx="142">
                  <c:v>289.471</c:v>
                </c:pt>
                <c:pt idx="143">
                  <c:v>293.90899999999999</c:v>
                </c:pt>
                <c:pt idx="144">
                  <c:v>285.73200000000003</c:v>
                </c:pt>
                <c:pt idx="145">
                  <c:v>290.42</c:v>
                </c:pt>
                <c:pt idx="146">
                  <c:v>290.91899999999998</c:v>
                </c:pt>
                <c:pt idx="147">
                  <c:v>290.64600000000002</c:v>
                </c:pt>
                <c:pt idx="148">
                  <c:v>291.28100000000001</c:v>
                </c:pt>
                <c:pt idx="149">
                  <c:v>294.48700000000002</c:v>
                </c:pt>
                <c:pt idx="150">
                  <c:v>304.46199999999999</c:v>
                </c:pt>
                <c:pt idx="151">
                  <c:v>306.26499999999999</c:v>
                </c:pt>
                <c:pt idx="152">
                  <c:v>307.79000000000002</c:v>
                </c:pt>
                <c:pt idx="153">
                  <c:v>304.476</c:v>
                </c:pt>
                <c:pt idx="154">
                  <c:v>304.33100000000002</c:v>
                </c:pt>
                <c:pt idx="155">
                  <c:v>304.53500000000003</c:v>
                </c:pt>
                <c:pt idx="156">
                  <c:v>306.38400000000001</c:v>
                </c:pt>
                <c:pt idx="157">
                  <c:v>303.51600000000002</c:v>
                </c:pt>
                <c:pt idx="158">
                  <c:v>298.726</c:v>
                </c:pt>
                <c:pt idx="159">
                  <c:v>300.03800000000001</c:v>
                </c:pt>
                <c:pt idx="160">
                  <c:v>299.85000000000002</c:v>
                </c:pt>
                <c:pt idx="161">
                  <c:v>294.387</c:v>
                </c:pt>
                <c:pt idx="162">
                  <c:v>292.47899999999998</c:v>
                </c:pt>
                <c:pt idx="163">
                  <c:v>288.74299999999999</c:v>
                </c:pt>
                <c:pt idx="164">
                  <c:v>301.50799999999998</c:v>
                </c:pt>
                <c:pt idx="165">
                  <c:v>313.13</c:v>
                </c:pt>
                <c:pt idx="166">
                  <c:v>314.75099999999998</c:v>
                </c:pt>
                <c:pt idx="167">
                  <c:v>310.96899999999999</c:v>
                </c:pt>
                <c:pt idx="168">
                  <c:v>308.10000000000002</c:v>
                </c:pt>
                <c:pt idx="169">
                  <c:v>302.67700000000002</c:v>
                </c:pt>
                <c:pt idx="170">
                  <c:v>307.05599999999998</c:v>
                </c:pt>
                <c:pt idx="171">
                  <c:v>312.69200000000001</c:v>
                </c:pt>
                <c:pt idx="172">
                  <c:v>314.71800000000002</c:v>
                </c:pt>
                <c:pt idx="173">
                  <c:v>312.76400000000001</c:v>
                </c:pt>
                <c:pt idx="174">
                  <c:v>312.12</c:v>
                </c:pt>
                <c:pt idx="175">
                  <c:v>318.39</c:v>
                </c:pt>
                <c:pt idx="176">
                  <c:v>320.74700000000001</c:v>
                </c:pt>
                <c:pt idx="177">
                  <c:v>320.673</c:v>
                </c:pt>
                <c:pt idx="178">
                  <c:v>325.91300000000001</c:v>
                </c:pt>
                <c:pt idx="179">
                  <c:v>330.38900000000001</c:v>
                </c:pt>
                <c:pt idx="180">
                  <c:v>329.334</c:v>
                </c:pt>
                <c:pt idx="181">
                  <c:v>338.38600000000002</c:v>
                </c:pt>
                <c:pt idx="182">
                  <c:v>342.62400000000002</c:v>
                </c:pt>
                <c:pt idx="183">
                  <c:v>345.28</c:v>
                </c:pt>
                <c:pt idx="184">
                  <c:v>338.15800000000002</c:v>
                </c:pt>
                <c:pt idx="185">
                  <c:v>337.13</c:v>
                </c:pt>
                <c:pt idx="186">
                  <c:v>339.73200000000003</c:v>
                </c:pt>
                <c:pt idx="187">
                  <c:v>333.15600000000001</c:v>
                </c:pt>
                <c:pt idx="188">
                  <c:v>328.03</c:v>
                </c:pt>
                <c:pt idx="189">
                  <c:v>330.08</c:v>
                </c:pt>
                <c:pt idx="190">
                  <c:v>330.81200000000001</c:v>
                </c:pt>
                <c:pt idx="191">
                  <c:v>334.21100000000001</c:v>
                </c:pt>
                <c:pt idx="192">
                  <c:v>334.84</c:v>
                </c:pt>
                <c:pt idx="193">
                  <c:v>334.17599999999999</c:v>
                </c:pt>
                <c:pt idx="194">
                  <c:v>331.78899999999999</c:v>
                </c:pt>
                <c:pt idx="195">
                  <c:v>325.52300000000002</c:v>
                </c:pt>
                <c:pt idx="196">
                  <c:v>330.13799999999998</c:v>
                </c:pt>
                <c:pt idx="197">
                  <c:v>327.23</c:v>
                </c:pt>
                <c:pt idx="198">
                  <c:v>317.42700000000002</c:v>
                </c:pt>
                <c:pt idx="199">
                  <c:v>310.72199999999998</c:v>
                </c:pt>
                <c:pt idx="200">
                  <c:v>303.69600000000003</c:v>
                </c:pt>
                <c:pt idx="201">
                  <c:v>309.52600000000001</c:v>
                </c:pt>
                <c:pt idx="202">
                  <c:v>330.49700000000001</c:v>
                </c:pt>
                <c:pt idx="203">
                  <c:v>327.73500000000001</c:v>
                </c:pt>
                <c:pt idx="204">
                  <c:v>324.846</c:v>
                </c:pt>
                <c:pt idx="205">
                  <c:v>325.15800000000002</c:v>
                </c:pt>
                <c:pt idx="206">
                  <c:v>316.76600000000002</c:v>
                </c:pt>
                <c:pt idx="207">
                  <c:v>328.36399999999998</c:v>
                </c:pt>
                <c:pt idx="208">
                  <c:v>332.91300000000001</c:v>
                </c:pt>
                <c:pt idx="209">
                  <c:v>327.26900000000001</c:v>
                </c:pt>
                <c:pt idx="210">
                  <c:v>328.279</c:v>
                </c:pt>
                <c:pt idx="211">
                  <c:v>330.64400000000001</c:v>
                </c:pt>
                <c:pt idx="212">
                  <c:v>336.35300000000001</c:v>
                </c:pt>
                <c:pt idx="213">
                  <c:v>330.32100000000003</c:v>
                </c:pt>
                <c:pt idx="214">
                  <c:v>325.96499999999997</c:v>
                </c:pt>
                <c:pt idx="215">
                  <c:v>325.73</c:v>
                </c:pt>
                <c:pt idx="216">
                  <c:v>323.94400000000002</c:v>
                </c:pt>
                <c:pt idx="217">
                  <c:v>336.37299999999999</c:v>
                </c:pt>
                <c:pt idx="218">
                  <c:v>346.56799999999998</c:v>
                </c:pt>
                <c:pt idx="219">
                  <c:v>349.45400000000001</c:v>
                </c:pt>
                <c:pt idx="220">
                  <c:v>364.97399999999999</c:v>
                </c:pt>
                <c:pt idx="221">
                  <c:v>367.31700000000001</c:v>
                </c:pt>
                <c:pt idx="222">
                  <c:v>351.96100000000001</c:v>
                </c:pt>
                <c:pt idx="223">
                  <c:v>337.76600000000002</c:v>
                </c:pt>
                <c:pt idx="224">
                  <c:v>333.25599999999997</c:v>
                </c:pt>
                <c:pt idx="225">
                  <c:v>340.78800000000001</c:v>
                </c:pt>
                <c:pt idx="226">
                  <c:v>343.3</c:v>
                </c:pt>
                <c:pt idx="227">
                  <c:v>355.721</c:v>
                </c:pt>
                <c:pt idx="228">
                  <c:v>360.88099999999997</c:v>
                </c:pt>
                <c:pt idx="229">
                  <c:v>373.488</c:v>
                </c:pt>
                <c:pt idx="230">
                  <c:v>360.084</c:v>
                </c:pt>
                <c:pt idx="231">
                  <c:v>345.41</c:v>
                </c:pt>
                <c:pt idx="232">
                  <c:v>341.41899999999998</c:v>
                </c:pt>
                <c:pt idx="233">
                  <c:v>340.41500000000002</c:v>
                </c:pt>
                <c:pt idx="234">
                  <c:v>328.678</c:v>
                </c:pt>
                <c:pt idx="235">
                  <c:v>326.34399999999999</c:v>
                </c:pt>
                <c:pt idx="236">
                  <c:v>322.29599999999999</c:v>
                </c:pt>
                <c:pt idx="237">
                  <c:v>334.476</c:v>
                </c:pt>
                <c:pt idx="238">
                  <c:v>341.13299999999998</c:v>
                </c:pt>
                <c:pt idx="239">
                  <c:v>345.714</c:v>
                </c:pt>
                <c:pt idx="240">
                  <c:v>343.51799999999997</c:v>
                </c:pt>
                <c:pt idx="241">
                  <c:v>346.78199999999998</c:v>
                </c:pt>
                <c:pt idx="242">
                  <c:v>337.911</c:v>
                </c:pt>
                <c:pt idx="243">
                  <c:v>328.49</c:v>
                </c:pt>
                <c:pt idx="244">
                  <c:v>327.63400000000001</c:v>
                </c:pt>
                <c:pt idx="245">
                  <c:v>325.43599999999998</c:v>
                </c:pt>
                <c:pt idx="246">
                  <c:v>329.166</c:v>
                </c:pt>
                <c:pt idx="247">
                  <c:v>341.00900000000001</c:v>
                </c:pt>
                <c:pt idx="248">
                  <c:v>347.45400000000001</c:v>
                </c:pt>
                <c:pt idx="249">
                  <c:v>345.39499999999998</c:v>
                </c:pt>
              </c:numCache>
            </c:numRef>
          </c:val>
          <c:smooth val="0"/>
          <c:extLst>
            <c:ext xmlns:c16="http://schemas.microsoft.com/office/drawing/2014/chart" uri="{C3380CC4-5D6E-409C-BE32-E72D297353CC}">
              <c16:uniqueId val="{00000000-2F98-47CC-9DEB-645E3007B4D3}"/>
            </c:ext>
          </c:extLst>
        </c:ser>
        <c:ser>
          <c:idx val="1"/>
          <c:order val="1"/>
          <c:tx>
            <c:strRef>
              <c:f>'directH (tkr)'!$B$26</c:f>
              <c:strCache>
                <c:ptCount val="1"/>
                <c:pt idx="0">
                  <c:v>VW 4 5/8 PERP nc-28</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'directH (tkr)'!$F$26:$IU$26</c:f>
              <c:numCache>
                <c:formatCode>0</c:formatCode>
                <c:ptCount val="250"/>
                <c:pt idx="0">
                  <c:v>429.09399999999999</c:v>
                </c:pt>
                <c:pt idx="1">
                  <c:v>427.57900000000001</c:v>
                </c:pt>
                <c:pt idx="2">
                  <c:v>424.52600000000001</c:v>
                </c:pt>
                <c:pt idx="3">
                  <c:v>419.65100000000001</c:v>
                </c:pt>
                <c:pt idx="4">
                  <c:v>413.03199999999998</c:v>
                </c:pt>
                <c:pt idx="5">
                  <c:v>419.65199999999999</c:v>
                </c:pt>
                <c:pt idx="6">
                  <c:v>409.40899999999999</c:v>
                </c:pt>
                <c:pt idx="7">
                  <c:v>406.21499999999997</c:v>
                </c:pt>
                <c:pt idx="8">
                  <c:v>394.48599999999999</c:v>
                </c:pt>
                <c:pt idx="9">
                  <c:v>387.685</c:v>
                </c:pt>
                <c:pt idx="10">
                  <c:v>402.72699999999998</c:v>
                </c:pt>
                <c:pt idx="11">
                  <c:v>399.93799999999999</c:v>
                </c:pt>
                <c:pt idx="12">
                  <c:v>409.86200000000002</c:v>
                </c:pt>
                <c:pt idx="13">
                  <c:v>383.334</c:v>
                </c:pt>
                <c:pt idx="14">
                  <c:v>363.71699999999998</c:v>
                </c:pt>
                <c:pt idx="15">
                  <c:v>348.66</c:v>
                </c:pt>
                <c:pt idx="16">
                  <c:v>359.79199999999997</c:v>
                </c:pt>
                <c:pt idx="17">
                  <c:v>398.44799999999998</c:v>
                </c:pt>
                <c:pt idx="18">
                  <c:v>408.83100000000002</c:v>
                </c:pt>
                <c:pt idx="19">
                  <c:v>431.43200000000002</c:v>
                </c:pt>
                <c:pt idx="20">
                  <c:v>437.863</c:v>
                </c:pt>
                <c:pt idx="21">
                  <c:v>437.42500000000001</c:v>
                </c:pt>
                <c:pt idx="22">
                  <c:v>428.46800000000002</c:v>
                </c:pt>
                <c:pt idx="23">
                  <c:v>427.267</c:v>
                </c:pt>
                <c:pt idx="24">
                  <c:v>438.97300000000001</c:v>
                </c:pt>
                <c:pt idx="25">
                  <c:v>450.30500000000001</c:v>
                </c:pt>
                <c:pt idx="26">
                  <c:v>452.94200000000001</c:v>
                </c:pt>
                <c:pt idx="27">
                  <c:v>452.255</c:v>
                </c:pt>
                <c:pt idx="28">
                  <c:v>456.678</c:v>
                </c:pt>
                <c:pt idx="29">
                  <c:v>465.69900000000001</c:v>
                </c:pt>
                <c:pt idx="30">
                  <c:v>485.74299999999999</c:v>
                </c:pt>
                <c:pt idx="31">
                  <c:v>497.69</c:v>
                </c:pt>
                <c:pt idx="32">
                  <c:v>498.416</c:v>
                </c:pt>
                <c:pt idx="33">
                  <c:v>491.34899999999999</c:v>
                </c:pt>
                <c:pt idx="34">
                  <c:v>487.87799999999999</c:v>
                </c:pt>
                <c:pt idx="35">
                  <c:v>488.80799999999999</c:v>
                </c:pt>
                <c:pt idx="36">
                  <c:v>494.85599999999999</c:v>
                </c:pt>
                <c:pt idx="37">
                  <c:v>498.05099999999999</c:v>
                </c:pt>
                <c:pt idx="38">
                  <c:v>498.69900000000001</c:v>
                </c:pt>
                <c:pt idx="39">
                  <c:v>504.64600000000002</c:v>
                </c:pt>
                <c:pt idx="40">
                  <c:v>507.49700000000001</c:v>
                </c:pt>
                <c:pt idx="41">
                  <c:v>480.565</c:v>
                </c:pt>
                <c:pt idx="42">
                  <c:v>468.69200000000001</c:v>
                </c:pt>
                <c:pt idx="43">
                  <c:v>457.86599999999999</c:v>
                </c:pt>
                <c:pt idx="44">
                  <c:v>447.762</c:v>
                </c:pt>
                <c:pt idx="45">
                  <c:v>465.25900000000001</c:v>
                </c:pt>
                <c:pt idx="46">
                  <c:v>466.41199999999998</c:v>
                </c:pt>
                <c:pt idx="47">
                  <c:v>507.52100000000002</c:v>
                </c:pt>
                <c:pt idx="48">
                  <c:v>515.49300000000005</c:v>
                </c:pt>
                <c:pt idx="49">
                  <c:v>498.36</c:v>
                </c:pt>
                <c:pt idx="50">
                  <c:v>488.24599999999998</c:v>
                </c:pt>
                <c:pt idx="51">
                  <c:v>480.29599999999999</c:v>
                </c:pt>
                <c:pt idx="52">
                  <c:v>457.01</c:v>
                </c:pt>
                <c:pt idx="53">
                  <c:v>443.98</c:v>
                </c:pt>
                <c:pt idx="54">
                  <c:v>490.25900000000001</c:v>
                </c:pt>
                <c:pt idx="55">
                  <c:v>543.15300000000002</c:v>
                </c:pt>
                <c:pt idx="56">
                  <c:v>568.46600000000001</c:v>
                </c:pt>
                <c:pt idx="57">
                  <c:v>624.38300000000004</c:v>
                </c:pt>
                <c:pt idx="58">
                  <c:v>630.14400000000001</c:v>
                </c:pt>
                <c:pt idx="59">
                  <c:v>619.11</c:v>
                </c:pt>
                <c:pt idx="60">
                  <c:v>598.81200000000001</c:v>
                </c:pt>
                <c:pt idx="61">
                  <c:v>587.66700000000003</c:v>
                </c:pt>
                <c:pt idx="62">
                  <c:v>565.346</c:v>
                </c:pt>
                <c:pt idx="63">
                  <c:v>533.05999999999995</c:v>
                </c:pt>
                <c:pt idx="64">
                  <c:v>500.85500000000002</c:v>
                </c:pt>
                <c:pt idx="65">
                  <c:v>495.23</c:v>
                </c:pt>
                <c:pt idx="66">
                  <c:v>605.17899999999997</c:v>
                </c:pt>
                <c:pt idx="67">
                  <c:v>655.45799999999997</c:v>
                </c:pt>
                <c:pt idx="68">
                  <c:v>637.42499999999995</c:v>
                </c:pt>
                <c:pt idx="69">
                  <c:v>716.38800000000003</c:v>
                </c:pt>
                <c:pt idx="70">
                  <c:v>699.35900000000004</c:v>
                </c:pt>
                <c:pt idx="71">
                  <c:v>654.52200000000005</c:v>
                </c:pt>
                <c:pt idx="72">
                  <c:v>561.59500000000003</c:v>
                </c:pt>
                <c:pt idx="73">
                  <c:v>484.63400000000001</c:v>
                </c:pt>
                <c:pt idx="74">
                  <c:v>479.63200000000001</c:v>
                </c:pt>
                <c:pt idx="75">
                  <c:v>399.78800000000001</c:v>
                </c:pt>
                <c:pt idx="76">
                  <c:v>394.86700000000002</c:v>
                </c:pt>
                <c:pt idx="77">
                  <c:v>409.089</c:v>
                </c:pt>
                <c:pt idx="78">
                  <c:v>359.01600000000002</c:v>
                </c:pt>
                <c:pt idx="79">
                  <c:v>326.803</c:v>
                </c:pt>
                <c:pt idx="80">
                  <c:v>311.75200000000001</c:v>
                </c:pt>
                <c:pt idx="81">
                  <c:v>317.74099999999999</c:v>
                </c:pt>
                <c:pt idx="82">
                  <c:v>344.64</c:v>
                </c:pt>
                <c:pt idx="83">
                  <c:v>347.06599999999997</c:v>
                </c:pt>
                <c:pt idx="84">
                  <c:v>323.61200000000002</c:v>
                </c:pt>
                <c:pt idx="85">
                  <c:v>304.69400000000002</c:v>
                </c:pt>
                <c:pt idx="86">
                  <c:v>301.22000000000003</c:v>
                </c:pt>
                <c:pt idx="87">
                  <c:v>294.99599999999998</c:v>
                </c:pt>
                <c:pt idx="88">
                  <c:v>277.983</c:v>
                </c:pt>
                <c:pt idx="89">
                  <c:v>278.53199999999998</c:v>
                </c:pt>
                <c:pt idx="90">
                  <c:v>277.79700000000003</c:v>
                </c:pt>
                <c:pt idx="91">
                  <c:v>279.036</c:v>
                </c:pt>
                <c:pt idx="92">
                  <c:v>276.49099999999999</c:v>
                </c:pt>
                <c:pt idx="93">
                  <c:v>276.27100000000002</c:v>
                </c:pt>
                <c:pt idx="94">
                  <c:v>275.36599999999999</c:v>
                </c:pt>
                <c:pt idx="95">
                  <c:v>272.56</c:v>
                </c:pt>
                <c:pt idx="96">
                  <c:v>276.32799999999997</c:v>
                </c:pt>
                <c:pt idx="97">
                  <c:v>278.202</c:v>
                </c:pt>
                <c:pt idx="98">
                  <c:v>273.25599999999997</c:v>
                </c:pt>
                <c:pt idx="99">
                  <c:v>268.95800000000003</c:v>
                </c:pt>
                <c:pt idx="100">
                  <c:v>271.94299999999998</c:v>
                </c:pt>
                <c:pt idx="101">
                  <c:v>281.88299999999998</c:v>
                </c:pt>
                <c:pt idx="102">
                  <c:v>289.01600000000002</c:v>
                </c:pt>
                <c:pt idx="103">
                  <c:v>288.13799999999998</c:v>
                </c:pt>
                <c:pt idx="104">
                  <c:v>285.62400000000002</c:v>
                </c:pt>
                <c:pt idx="105">
                  <c:v>280.68299999999999</c:v>
                </c:pt>
                <c:pt idx="106">
                  <c:v>284.38299999999998</c:v>
                </c:pt>
                <c:pt idx="107">
                  <c:v>289.54399999999998</c:v>
                </c:pt>
                <c:pt idx="108">
                  <c:v>278.34800000000001</c:v>
                </c:pt>
                <c:pt idx="109">
                  <c:v>275.42</c:v>
                </c:pt>
                <c:pt idx="110">
                  <c:v>269.44099999999997</c:v>
                </c:pt>
                <c:pt idx="111">
                  <c:v>270.53100000000001</c:v>
                </c:pt>
                <c:pt idx="112">
                  <c:v>269.471</c:v>
                </c:pt>
                <c:pt idx="113">
                  <c:v>272.60000000000002</c:v>
                </c:pt>
                <c:pt idx="114">
                  <c:v>279.15699999999998</c:v>
                </c:pt>
                <c:pt idx="115">
                  <c:v>281.65800000000002</c:v>
                </c:pt>
                <c:pt idx="116">
                  <c:v>279.42500000000001</c:v>
                </c:pt>
                <c:pt idx="117">
                  <c:v>279.36599999999999</c:v>
                </c:pt>
                <c:pt idx="118">
                  <c:v>283.34199999999998</c:v>
                </c:pt>
                <c:pt idx="119">
                  <c:v>284.02100000000002</c:v>
                </c:pt>
                <c:pt idx="120">
                  <c:v>290.69099999999997</c:v>
                </c:pt>
                <c:pt idx="121">
                  <c:v>289.80700000000002</c:v>
                </c:pt>
                <c:pt idx="122">
                  <c:v>286.37599999999998</c:v>
                </c:pt>
                <c:pt idx="123">
                  <c:v>282.68599999999998</c:v>
                </c:pt>
                <c:pt idx="124">
                  <c:v>275.08</c:v>
                </c:pt>
                <c:pt idx="125">
                  <c:v>271.60399999999998</c:v>
                </c:pt>
                <c:pt idx="126">
                  <c:v>271.94</c:v>
                </c:pt>
                <c:pt idx="127">
                  <c:v>276.67</c:v>
                </c:pt>
                <c:pt idx="128">
                  <c:v>276.654</c:v>
                </c:pt>
                <c:pt idx="129">
                  <c:v>277.00799999999998</c:v>
                </c:pt>
                <c:pt idx="130">
                  <c:v>278.40199999999999</c:v>
                </c:pt>
                <c:pt idx="131">
                  <c:v>277.99200000000002</c:v>
                </c:pt>
                <c:pt idx="132">
                  <c:v>280.47899999999998</c:v>
                </c:pt>
                <c:pt idx="133">
                  <c:v>284.58600000000001</c:v>
                </c:pt>
                <c:pt idx="134">
                  <c:v>284.26799999999997</c:v>
                </c:pt>
                <c:pt idx="135">
                  <c:v>285.14</c:v>
                </c:pt>
                <c:pt idx="136">
                  <c:v>285.98599999999999</c:v>
                </c:pt>
                <c:pt idx="137">
                  <c:v>287.464</c:v>
                </c:pt>
                <c:pt idx="138">
                  <c:v>283.64499999999998</c:v>
                </c:pt>
                <c:pt idx="139">
                  <c:v>285.64800000000002</c:v>
                </c:pt>
                <c:pt idx="140">
                  <c:v>293.2</c:v>
                </c:pt>
                <c:pt idx="141">
                  <c:v>298.096</c:v>
                </c:pt>
                <c:pt idx="142">
                  <c:v>306.108</c:v>
                </c:pt>
                <c:pt idx="143">
                  <c:v>308.21100000000001</c:v>
                </c:pt>
                <c:pt idx="144">
                  <c:v>299.98200000000003</c:v>
                </c:pt>
                <c:pt idx="145">
                  <c:v>304.50299999999999</c:v>
                </c:pt>
                <c:pt idx="146">
                  <c:v>305.13499999999999</c:v>
                </c:pt>
                <c:pt idx="147">
                  <c:v>304.28100000000001</c:v>
                </c:pt>
                <c:pt idx="148">
                  <c:v>304.31700000000001</c:v>
                </c:pt>
                <c:pt idx="149">
                  <c:v>307.24400000000003</c:v>
                </c:pt>
                <c:pt idx="150">
                  <c:v>316.91899999999998</c:v>
                </c:pt>
                <c:pt idx="151">
                  <c:v>319.38499999999999</c:v>
                </c:pt>
                <c:pt idx="152">
                  <c:v>320.72300000000001</c:v>
                </c:pt>
                <c:pt idx="153">
                  <c:v>316.31400000000002</c:v>
                </c:pt>
                <c:pt idx="154">
                  <c:v>316.12700000000001</c:v>
                </c:pt>
                <c:pt idx="155">
                  <c:v>316.42599999999999</c:v>
                </c:pt>
                <c:pt idx="156">
                  <c:v>318.47300000000001</c:v>
                </c:pt>
                <c:pt idx="157">
                  <c:v>316.40300000000002</c:v>
                </c:pt>
                <c:pt idx="158">
                  <c:v>311.48399999999998</c:v>
                </c:pt>
                <c:pt idx="159">
                  <c:v>311.99</c:v>
                </c:pt>
                <c:pt idx="160">
                  <c:v>309.67399999999998</c:v>
                </c:pt>
                <c:pt idx="161">
                  <c:v>303.10300000000001</c:v>
                </c:pt>
                <c:pt idx="162">
                  <c:v>301.66000000000003</c:v>
                </c:pt>
                <c:pt idx="163">
                  <c:v>296.745</c:v>
                </c:pt>
                <c:pt idx="164">
                  <c:v>308.34699999999998</c:v>
                </c:pt>
                <c:pt idx="165">
                  <c:v>323.65699999999998</c:v>
                </c:pt>
                <c:pt idx="166">
                  <c:v>325.94400000000002</c:v>
                </c:pt>
                <c:pt idx="167">
                  <c:v>321.95</c:v>
                </c:pt>
                <c:pt idx="168">
                  <c:v>316.58800000000002</c:v>
                </c:pt>
                <c:pt idx="169">
                  <c:v>310.93599999999998</c:v>
                </c:pt>
                <c:pt idx="170">
                  <c:v>315.11900000000003</c:v>
                </c:pt>
                <c:pt idx="171">
                  <c:v>320.483</c:v>
                </c:pt>
                <c:pt idx="172">
                  <c:v>323.06599999999997</c:v>
                </c:pt>
                <c:pt idx="173">
                  <c:v>320.96899999999999</c:v>
                </c:pt>
                <c:pt idx="174">
                  <c:v>321.11099999999999</c:v>
                </c:pt>
                <c:pt idx="175">
                  <c:v>327.78</c:v>
                </c:pt>
                <c:pt idx="176">
                  <c:v>329.78800000000001</c:v>
                </c:pt>
                <c:pt idx="177">
                  <c:v>332.01799999999997</c:v>
                </c:pt>
                <c:pt idx="178">
                  <c:v>337.70699999999999</c:v>
                </c:pt>
                <c:pt idx="179">
                  <c:v>341.88299999999998</c:v>
                </c:pt>
                <c:pt idx="180">
                  <c:v>341.24</c:v>
                </c:pt>
                <c:pt idx="181">
                  <c:v>350.28300000000002</c:v>
                </c:pt>
                <c:pt idx="182">
                  <c:v>353.62200000000001</c:v>
                </c:pt>
                <c:pt idx="183">
                  <c:v>354.44600000000003</c:v>
                </c:pt>
                <c:pt idx="184">
                  <c:v>345.39100000000002</c:v>
                </c:pt>
                <c:pt idx="185">
                  <c:v>344.27</c:v>
                </c:pt>
                <c:pt idx="186">
                  <c:v>346.298</c:v>
                </c:pt>
                <c:pt idx="187">
                  <c:v>339.733</c:v>
                </c:pt>
                <c:pt idx="188">
                  <c:v>333.92700000000002</c:v>
                </c:pt>
                <c:pt idx="189">
                  <c:v>337.62599999999998</c:v>
                </c:pt>
                <c:pt idx="190">
                  <c:v>339.06299999999999</c:v>
                </c:pt>
                <c:pt idx="191">
                  <c:v>341.38600000000002</c:v>
                </c:pt>
                <c:pt idx="192">
                  <c:v>342.79599999999999</c:v>
                </c:pt>
                <c:pt idx="193">
                  <c:v>343.50099999999998</c:v>
                </c:pt>
                <c:pt idx="194">
                  <c:v>342.47</c:v>
                </c:pt>
                <c:pt idx="195">
                  <c:v>338.63099999999997</c:v>
                </c:pt>
                <c:pt idx="196">
                  <c:v>345.096</c:v>
                </c:pt>
                <c:pt idx="197">
                  <c:v>342.24799999999999</c:v>
                </c:pt>
                <c:pt idx="198">
                  <c:v>333.637</c:v>
                </c:pt>
                <c:pt idx="199">
                  <c:v>328.33499999999998</c:v>
                </c:pt>
                <c:pt idx="200">
                  <c:v>323.78899999999999</c:v>
                </c:pt>
                <c:pt idx="201">
                  <c:v>329.88799999999998</c:v>
                </c:pt>
                <c:pt idx="202">
                  <c:v>356.54500000000002</c:v>
                </c:pt>
                <c:pt idx="203">
                  <c:v>354.596</c:v>
                </c:pt>
                <c:pt idx="204">
                  <c:v>352.79700000000003</c:v>
                </c:pt>
                <c:pt idx="205">
                  <c:v>353.23599999999999</c:v>
                </c:pt>
                <c:pt idx="206">
                  <c:v>347.76600000000002</c:v>
                </c:pt>
                <c:pt idx="207">
                  <c:v>359.53300000000002</c:v>
                </c:pt>
                <c:pt idx="208">
                  <c:v>363.77800000000002</c:v>
                </c:pt>
                <c:pt idx="209">
                  <c:v>361.012</c:v>
                </c:pt>
                <c:pt idx="210">
                  <c:v>361.55700000000002</c:v>
                </c:pt>
                <c:pt idx="211">
                  <c:v>364.113</c:v>
                </c:pt>
                <c:pt idx="212">
                  <c:v>369.10599999999999</c:v>
                </c:pt>
                <c:pt idx="213">
                  <c:v>363.613</c:v>
                </c:pt>
                <c:pt idx="214">
                  <c:v>359.096</c:v>
                </c:pt>
                <c:pt idx="215">
                  <c:v>358.197</c:v>
                </c:pt>
                <c:pt idx="216">
                  <c:v>355.62900000000002</c:v>
                </c:pt>
                <c:pt idx="217">
                  <c:v>363.65100000000001</c:v>
                </c:pt>
                <c:pt idx="218">
                  <c:v>374.61099999999999</c:v>
                </c:pt>
                <c:pt idx="219">
                  <c:v>378.86799999999999</c:v>
                </c:pt>
                <c:pt idx="220">
                  <c:v>393.80900000000003</c:v>
                </c:pt>
                <c:pt idx="221">
                  <c:v>396.52100000000002</c:v>
                </c:pt>
                <c:pt idx="222">
                  <c:v>380.10599999999999</c:v>
                </c:pt>
                <c:pt idx="223">
                  <c:v>366.02100000000002</c:v>
                </c:pt>
                <c:pt idx="224">
                  <c:v>358.11799999999999</c:v>
                </c:pt>
                <c:pt idx="225">
                  <c:v>359.40800000000002</c:v>
                </c:pt>
                <c:pt idx="226">
                  <c:v>360.52</c:v>
                </c:pt>
                <c:pt idx="227">
                  <c:v>370.03500000000003</c:v>
                </c:pt>
                <c:pt idx="228">
                  <c:v>373.61700000000002</c:v>
                </c:pt>
                <c:pt idx="229">
                  <c:v>387.19400000000002</c:v>
                </c:pt>
                <c:pt idx="230">
                  <c:v>372.37</c:v>
                </c:pt>
                <c:pt idx="231">
                  <c:v>355.93599999999998</c:v>
                </c:pt>
                <c:pt idx="232">
                  <c:v>351.96800000000002</c:v>
                </c:pt>
                <c:pt idx="233">
                  <c:v>347.96300000000002</c:v>
                </c:pt>
                <c:pt idx="234">
                  <c:v>336.87400000000002</c:v>
                </c:pt>
                <c:pt idx="235">
                  <c:v>333.63799999999998</c:v>
                </c:pt>
                <c:pt idx="236">
                  <c:v>330.548</c:v>
                </c:pt>
                <c:pt idx="237">
                  <c:v>348.84800000000001</c:v>
                </c:pt>
                <c:pt idx="238">
                  <c:v>354.678</c:v>
                </c:pt>
                <c:pt idx="239">
                  <c:v>358.53300000000002</c:v>
                </c:pt>
                <c:pt idx="240">
                  <c:v>356.15499999999997</c:v>
                </c:pt>
                <c:pt idx="241">
                  <c:v>355.31200000000001</c:v>
                </c:pt>
                <c:pt idx="242">
                  <c:v>344.45499999999998</c:v>
                </c:pt>
                <c:pt idx="243">
                  <c:v>334.23</c:v>
                </c:pt>
                <c:pt idx="244">
                  <c:v>334.40100000000001</c:v>
                </c:pt>
                <c:pt idx="245">
                  <c:v>333.52600000000001</c:v>
                </c:pt>
                <c:pt idx="246">
                  <c:v>336.49599999999998</c:v>
                </c:pt>
                <c:pt idx="247">
                  <c:v>349.79199999999997</c:v>
                </c:pt>
                <c:pt idx="248">
                  <c:v>356.30500000000001</c:v>
                </c:pt>
                <c:pt idx="249">
                  <c:v>351.55500000000001</c:v>
                </c:pt>
              </c:numCache>
            </c:numRef>
          </c:val>
          <c:smooth val="0"/>
          <c:extLst>
            <c:ext xmlns:c16="http://schemas.microsoft.com/office/drawing/2014/chart" uri="{C3380CC4-5D6E-409C-BE32-E72D297353CC}">
              <c16:uniqueId val="{00000001-2F98-47CC-9DEB-645E3007B4D3}"/>
            </c:ext>
          </c:extLst>
        </c:ser>
        <c:ser>
          <c:idx val="2"/>
          <c:order val="2"/>
          <c:tx>
            <c:strRef>
              <c:f>'directH (tkr)'!$B$27</c:f>
              <c:strCache>
                <c:ptCount val="1"/>
                <c:pt idx="0">
                  <c:v>VW 3 7/8 PERP nc-27</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'directH (tkr)'!$F$27:$IT$27</c:f>
              <c:numCache>
                <c:formatCode>0</c:formatCode>
                <c:ptCount val="249"/>
                <c:pt idx="0">
                  <c:v>423.32299999999998</c:v>
                </c:pt>
                <c:pt idx="1">
                  <c:v>422.39499999999998</c:v>
                </c:pt>
                <c:pt idx="2">
                  <c:v>421.16199999999998</c:v>
                </c:pt>
                <c:pt idx="3">
                  <c:v>416.298</c:v>
                </c:pt>
                <c:pt idx="4">
                  <c:v>412.25700000000001</c:v>
                </c:pt>
                <c:pt idx="5">
                  <c:v>420.08800000000002</c:v>
                </c:pt>
                <c:pt idx="6">
                  <c:v>409.10199999999998</c:v>
                </c:pt>
                <c:pt idx="7">
                  <c:v>406.57299999999998</c:v>
                </c:pt>
                <c:pt idx="8">
                  <c:v>394.358</c:v>
                </c:pt>
                <c:pt idx="9">
                  <c:v>383.82299999999998</c:v>
                </c:pt>
                <c:pt idx="10">
                  <c:v>401.92399999999998</c:v>
                </c:pt>
                <c:pt idx="11">
                  <c:v>397.39299999999997</c:v>
                </c:pt>
                <c:pt idx="12">
                  <c:v>404.19900000000001</c:v>
                </c:pt>
                <c:pt idx="13">
                  <c:v>373.98200000000003</c:v>
                </c:pt>
                <c:pt idx="14">
                  <c:v>350.51</c:v>
                </c:pt>
                <c:pt idx="15">
                  <c:v>332.053</c:v>
                </c:pt>
                <c:pt idx="16">
                  <c:v>345.66800000000001</c:v>
                </c:pt>
                <c:pt idx="17">
                  <c:v>386.71300000000002</c:v>
                </c:pt>
                <c:pt idx="18">
                  <c:v>401.87200000000001</c:v>
                </c:pt>
                <c:pt idx="19">
                  <c:v>426.75700000000001</c:v>
                </c:pt>
                <c:pt idx="20">
                  <c:v>433.44900000000001</c:v>
                </c:pt>
                <c:pt idx="21">
                  <c:v>433.899</c:v>
                </c:pt>
                <c:pt idx="22">
                  <c:v>425.04899999999998</c:v>
                </c:pt>
                <c:pt idx="23">
                  <c:v>423.51900000000001</c:v>
                </c:pt>
                <c:pt idx="24">
                  <c:v>438.49299999999999</c:v>
                </c:pt>
                <c:pt idx="25">
                  <c:v>452.33100000000002</c:v>
                </c:pt>
                <c:pt idx="26">
                  <c:v>453.08600000000001</c:v>
                </c:pt>
                <c:pt idx="27">
                  <c:v>452.48</c:v>
                </c:pt>
                <c:pt idx="28">
                  <c:v>457.87400000000002</c:v>
                </c:pt>
                <c:pt idx="29">
                  <c:v>467.596</c:v>
                </c:pt>
                <c:pt idx="30">
                  <c:v>491.08</c:v>
                </c:pt>
                <c:pt idx="31">
                  <c:v>504.21499999999997</c:v>
                </c:pt>
                <c:pt idx="32">
                  <c:v>503.745</c:v>
                </c:pt>
                <c:pt idx="33">
                  <c:v>496.39600000000002</c:v>
                </c:pt>
                <c:pt idx="34">
                  <c:v>493.983</c:v>
                </c:pt>
                <c:pt idx="35">
                  <c:v>496.30599999999998</c:v>
                </c:pt>
                <c:pt idx="36">
                  <c:v>503.92099999999999</c:v>
                </c:pt>
                <c:pt idx="37">
                  <c:v>507.88900000000001</c:v>
                </c:pt>
                <c:pt idx="38">
                  <c:v>510.60700000000003</c:v>
                </c:pt>
                <c:pt idx="39">
                  <c:v>517.221</c:v>
                </c:pt>
                <c:pt idx="40">
                  <c:v>520.66200000000003</c:v>
                </c:pt>
                <c:pt idx="41">
                  <c:v>492.505</c:v>
                </c:pt>
                <c:pt idx="42">
                  <c:v>478.67700000000002</c:v>
                </c:pt>
                <c:pt idx="43">
                  <c:v>464.73700000000002</c:v>
                </c:pt>
                <c:pt idx="44">
                  <c:v>455.91399999999999</c:v>
                </c:pt>
                <c:pt idx="45">
                  <c:v>477.029</c:v>
                </c:pt>
                <c:pt idx="46">
                  <c:v>484.48500000000001</c:v>
                </c:pt>
                <c:pt idx="47">
                  <c:v>523.32799999999997</c:v>
                </c:pt>
                <c:pt idx="48">
                  <c:v>529.60799999999995</c:v>
                </c:pt>
                <c:pt idx="49">
                  <c:v>515.47299999999996</c:v>
                </c:pt>
                <c:pt idx="50">
                  <c:v>503.815</c:v>
                </c:pt>
                <c:pt idx="51">
                  <c:v>497.26900000000001</c:v>
                </c:pt>
                <c:pt idx="52">
                  <c:v>473.108</c:v>
                </c:pt>
                <c:pt idx="53">
                  <c:v>462.80099999999999</c:v>
                </c:pt>
                <c:pt idx="54">
                  <c:v>513.81399999999996</c:v>
                </c:pt>
                <c:pt idx="55">
                  <c:v>580.17999999999995</c:v>
                </c:pt>
                <c:pt idx="56">
                  <c:v>605.59900000000005</c:v>
                </c:pt>
                <c:pt idx="57">
                  <c:v>668.20699999999999</c:v>
                </c:pt>
                <c:pt idx="58">
                  <c:v>671.06200000000001</c:v>
                </c:pt>
                <c:pt idx="59">
                  <c:v>655.40300000000002</c:v>
                </c:pt>
                <c:pt idx="60">
                  <c:v>639.37199999999996</c:v>
                </c:pt>
                <c:pt idx="61">
                  <c:v>630.82000000000005</c:v>
                </c:pt>
                <c:pt idx="62">
                  <c:v>618.20699999999999</c:v>
                </c:pt>
                <c:pt idx="63">
                  <c:v>573.60400000000004</c:v>
                </c:pt>
                <c:pt idx="64">
                  <c:v>534.54600000000005</c:v>
                </c:pt>
                <c:pt idx="65">
                  <c:v>531.52300000000002</c:v>
                </c:pt>
                <c:pt idx="66">
                  <c:v>636.01400000000001</c:v>
                </c:pt>
                <c:pt idx="67">
                  <c:v>688.54399999999998</c:v>
                </c:pt>
                <c:pt idx="68">
                  <c:v>648.28599999999994</c:v>
                </c:pt>
                <c:pt idx="69">
                  <c:v>732.77700000000004</c:v>
                </c:pt>
                <c:pt idx="70">
                  <c:v>744.702</c:v>
                </c:pt>
                <c:pt idx="71">
                  <c:v>672.58900000000006</c:v>
                </c:pt>
                <c:pt idx="72">
                  <c:v>576.23</c:v>
                </c:pt>
                <c:pt idx="73">
                  <c:v>487.12900000000002</c:v>
                </c:pt>
                <c:pt idx="74">
                  <c:v>478.649</c:v>
                </c:pt>
                <c:pt idx="75">
                  <c:v>401.99799999999999</c:v>
                </c:pt>
                <c:pt idx="76">
                  <c:v>395.209</c:v>
                </c:pt>
                <c:pt idx="77">
                  <c:v>410.76100000000002</c:v>
                </c:pt>
                <c:pt idx="78">
                  <c:v>356.63900000000001</c:v>
                </c:pt>
                <c:pt idx="79">
                  <c:v>321.18700000000001</c:v>
                </c:pt>
                <c:pt idx="80">
                  <c:v>303.096</c:v>
                </c:pt>
                <c:pt idx="81">
                  <c:v>312.02699999999999</c:v>
                </c:pt>
                <c:pt idx="82">
                  <c:v>342.69600000000003</c:v>
                </c:pt>
                <c:pt idx="83">
                  <c:v>346.73399999999998</c:v>
                </c:pt>
                <c:pt idx="84">
                  <c:v>321.19600000000003</c:v>
                </c:pt>
                <c:pt idx="85">
                  <c:v>300.596</c:v>
                </c:pt>
                <c:pt idx="86">
                  <c:v>296.053</c:v>
                </c:pt>
                <c:pt idx="87">
                  <c:v>289.33600000000001</c:v>
                </c:pt>
                <c:pt idx="88">
                  <c:v>266.94600000000003</c:v>
                </c:pt>
                <c:pt idx="89">
                  <c:v>267.08</c:v>
                </c:pt>
                <c:pt idx="90">
                  <c:v>267.29700000000003</c:v>
                </c:pt>
                <c:pt idx="91">
                  <c:v>268.33300000000003</c:v>
                </c:pt>
                <c:pt idx="92">
                  <c:v>266.63299999999998</c:v>
                </c:pt>
                <c:pt idx="93">
                  <c:v>267.00400000000002</c:v>
                </c:pt>
                <c:pt idx="94">
                  <c:v>266.84199999999998</c:v>
                </c:pt>
                <c:pt idx="95">
                  <c:v>265.24400000000003</c:v>
                </c:pt>
                <c:pt idx="96">
                  <c:v>270.959</c:v>
                </c:pt>
                <c:pt idx="97">
                  <c:v>272.47399999999999</c:v>
                </c:pt>
                <c:pt idx="98">
                  <c:v>267.95800000000003</c:v>
                </c:pt>
                <c:pt idx="99">
                  <c:v>262.86700000000002</c:v>
                </c:pt>
                <c:pt idx="100">
                  <c:v>266.42399999999998</c:v>
                </c:pt>
                <c:pt idx="101">
                  <c:v>275.19200000000001</c:v>
                </c:pt>
                <c:pt idx="102">
                  <c:v>282.85300000000001</c:v>
                </c:pt>
                <c:pt idx="103">
                  <c:v>282.57600000000002</c:v>
                </c:pt>
                <c:pt idx="104">
                  <c:v>279.68599999999998</c:v>
                </c:pt>
                <c:pt idx="105">
                  <c:v>274.04899999999998</c:v>
                </c:pt>
                <c:pt idx="106">
                  <c:v>276.62299999999999</c:v>
                </c:pt>
                <c:pt idx="107">
                  <c:v>281.529</c:v>
                </c:pt>
                <c:pt idx="108">
                  <c:v>269.27999999999997</c:v>
                </c:pt>
                <c:pt idx="109">
                  <c:v>265.37099999999998</c:v>
                </c:pt>
                <c:pt idx="110">
                  <c:v>258.447</c:v>
                </c:pt>
                <c:pt idx="111">
                  <c:v>258.58999999999997</c:v>
                </c:pt>
                <c:pt idx="112">
                  <c:v>255.667</c:v>
                </c:pt>
                <c:pt idx="113">
                  <c:v>258.68799999999999</c:v>
                </c:pt>
                <c:pt idx="114">
                  <c:v>264.81299999999999</c:v>
                </c:pt>
                <c:pt idx="115">
                  <c:v>268.63499999999999</c:v>
                </c:pt>
                <c:pt idx="116">
                  <c:v>266.01499999999999</c:v>
                </c:pt>
                <c:pt idx="117">
                  <c:v>264.84699999999998</c:v>
                </c:pt>
                <c:pt idx="118">
                  <c:v>268.42899999999997</c:v>
                </c:pt>
                <c:pt idx="119">
                  <c:v>269.58699999999999</c:v>
                </c:pt>
                <c:pt idx="120">
                  <c:v>276.46600000000001</c:v>
                </c:pt>
                <c:pt idx="121">
                  <c:v>275.61799999999999</c:v>
                </c:pt>
                <c:pt idx="122">
                  <c:v>270.92599999999999</c:v>
                </c:pt>
                <c:pt idx="123">
                  <c:v>265.85500000000002</c:v>
                </c:pt>
                <c:pt idx="124">
                  <c:v>257.65199999999999</c:v>
                </c:pt>
                <c:pt idx="125">
                  <c:v>254.86199999999999</c:v>
                </c:pt>
                <c:pt idx="126">
                  <c:v>254.274</c:v>
                </c:pt>
                <c:pt idx="127">
                  <c:v>258.26400000000001</c:v>
                </c:pt>
                <c:pt idx="128">
                  <c:v>258.43299999999999</c:v>
                </c:pt>
                <c:pt idx="129">
                  <c:v>258.08499999999998</c:v>
                </c:pt>
                <c:pt idx="130">
                  <c:v>258.79300000000001</c:v>
                </c:pt>
                <c:pt idx="131">
                  <c:v>258.15499999999997</c:v>
                </c:pt>
                <c:pt idx="132">
                  <c:v>259.58</c:v>
                </c:pt>
                <c:pt idx="133">
                  <c:v>262.625</c:v>
                </c:pt>
                <c:pt idx="134">
                  <c:v>261.80700000000002</c:v>
                </c:pt>
                <c:pt idx="135">
                  <c:v>262.58499999999998</c:v>
                </c:pt>
                <c:pt idx="136">
                  <c:v>263.40600000000001</c:v>
                </c:pt>
                <c:pt idx="137">
                  <c:v>265.50400000000002</c:v>
                </c:pt>
                <c:pt idx="138">
                  <c:v>261.57299999999998</c:v>
                </c:pt>
                <c:pt idx="139">
                  <c:v>263.82400000000001</c:v>
                </c:pt>
                <c:pt idx="140">
                  <c:v>270.25099999999998</c:v>
                </c:pt>
                <c:pt idx="141">
                  <c:v>275.80500000000001</c:v>
                </c:pt>
                <c:pt idx="142">
                  <c:v>283.55200000000002</c:v>
                </c:pt>
                <c:pt idx="143">
                  <c:v>285.79000000000002</c:v>
                </c:pt>
                <c:pt idx="144">
                  <c:v>275.089</c:v>
                </c:pt>
                <c:pt idx="145">
                  <c:v>279.50599999999997</c:v>
                </c:pt>
                <c:pt idx="146">
                  <c:v>279.05399999999997</c:v>
                </c:pt>
                <c:pt idx="147">
                  <c:v>276.89100000000002</c:v>
                </c:pt>
                <c:pt idx="148">
                  <c:v>277.04399999999998</c:v>
                </c:pt>
                <c:pt idx="149">
                  <c:v>280.40699999999998</c:v>
                </c:pt>
                <c:pt idx="150">
                  <c:v>293.11</c:v>
                </c:pt>
                <c:pt idx="151">
                  <c:v>297.04599999999999</c:v>
                </c:pt>
                <c:pt idx="152">
                  <c:v>297.65300000000002</c:v>
                </c:pt>
                <c:pt idx="153">
                  <c:v>292.66199999999998</c:v>
                </c:pt>
                <c:pt idx="154">
                  <c:v>292.27600000000001</c:v>
                </c:pt>
                <c:pt idx="155">
                  <c:v>292.08499999999998</c:v>
                </c:pt>
                <c:pt idx="156">
                  <c:v>294.13900000000001</c:v>
                </c:pt>
                <c:pt idx="157">
                  <c:v>291.733</c:v>
                </c:pt>
                <c:pt idx="158">
                  <c:v>287.286</c:v>
                </c:pt>
                <c:pt idx="159">
                  <c:v>287.64999999999998</c:v>
                </c:pt>
                <c:pt idx="160">
                  <c:v>284.31599999999997</c:v>
                </c:pt>
                <c:pt idx="161">
                  <c:v>277.81099999999998</c:v>
                </c:pt>
                <c:pt idx="162">
                  <c:v>277.41000000000003</c:v>
                </c:pt>
                <c:pt idx="163">
                  <c:v>271.81700000000001</c:v>
                </c:pt>
                <c:pt idx="164">
                  <c:v>286.77100000000002</c:v>
                </c:pt>
                <c:pt idx="165">
                  <c:v>300.39800000000002</c:v>
                </c:pt>
                <c:pt idx="166">
                  <c:v>301.74200000000002</c:v>
                </c:pt>
                <c:pt idx="167">
                  <c:v>298.11599999999999</c:v>
                </c:pt>
                <c:pt idx="168">
                  <c:v>293.51900000000001</c:v>
                </c:pt>
                <c:pt idx="169">
                  <c:v>288.97199999999998</c:v>
                </c:pt>
                <c:pt idx="170">
                  <c:v>293.58300000000003</c:v>
                </c:pt>
                <c:pt idx="171">
                  <c:v>299.28699999999998</c:v>
                </c:pt>
                <c:pt idx="172">
                  <c:v>301.60599999999999</c:v>
                </c:pt>
                <c:pt idx="173">
                  <c:v>300.59500000000003</c:v>
                </c:pt>
                <c:pt idx="174">
                  <c:v>302.24299999999999</c:v>
                </c:pt>
                <c:pt idx="175">
                  <c:v>310.16899999999998</c:v>
                </c:pt>
                <c:pt idx="176">
                  <c:v>310.464</c:v>
                </c:pt>
                <c:pt idx="177">
                  <c:v>314.49900000000002</c:v>
                </c:pt>
                <c:pt idx="178">
                  <c:v>321.59100000000001</c:v>
                </c:pt>
                <c:pt idx="179">
                  <c:v>325.47000000000003</c:v>
                </c:pt>
                <c:pt idx="180">
                  <c:v>326.02</c:v>
                </c:pt>
                <c:pt idx="181">
                  <c:v>334.46199999999999</c:v>
                </c:pt>
                <c:pt idx="182">
                  <c:v>338.59199999999998</c:v>
                </c:pt>
                <c:pt idx="183">
                  <c:v>339.93700000000001</c:v>
                </c:pt>
                <c:pt idx="184">
                  <c:v>331.27300000000002</c:v>
                </c:pt>
                <c:pt idx="185">
                  <c:v>330.351</c:v>
                </c:pt>
                <c:pt idx="186">
                  <c:v>332.39299999999997</c:v>
                </c:pt>
                <c:pt idx="187">
                  <c:v>324.89499999999998</c:v>
                </c:pt>
                <c:pt idx="188">
                  <c:v>318.14800000000002</c:v>
                </c:pt>
                <c:pt idx="189">
                  <c:v>320.82600000000002</c:v>
                </c:pt>
                <c:pt idx="190">
                  <c:v>321.36799999999999</c:v>
                </c:pt>
                <c:pt idx="191">
                  <c:v>324.15100000000001</c:v>
                </c:pt>
                <c:pt idx="192">
                  <c:v>326.125</c:v>
                </c:pt>
                <c:pt idx="193">
                  <c:v>326.65100000000001</c:v>
                </c:pt>
                <c:pt idx="194">
                  <c:v>326.351</c:v>
                </c:pt>
                <c:pt idx="195">
                  <c:v>322.64699999999999</c:v>
                </c:pt>
                <c:pt idx="196">
                  <c:v>331.18599999999998</c:v>
                </c:pt>
                <c:pt idx="197">
                  <c:v>329.29700000000003</c:v>
                </c:pt>
                <c:pt idx="198">
                  <c:v>321.46600000000001</c:v>
                </c:pt>
                <c:pt idx="199">
                  <c:v>316.90899999999999</c:v>
                </c:pt>
                <c:pt idx="200">
                  <c:v>310.94200000000001</c:v>
                </c:pt>
                <c:pt idx="201">
                  <c:v>317.04399999999998</c:v>
                </c:pt>
                <c:pt idx="202">
                  <c:v>345.78100000000001</c:v>
                </c:pt>
                <c:pt idx="203">
                  <c:v>343.084</c:v>
                </c:pt>
                <c:pt idx="204">
                  <c:v>339.64699999999999</c:v>
                </c:pt>
                <c:pt idx="205">
                  <c:v>337.80399999999997</c:v>
                </c:pt>
                <c:pt idx="206">
                  <c:v>332.02</c:v>
                </c:pt>
                <c:pt idx="207">
                  <c:v>343.54599999999999</c:v>
                </c:pt>
                <c:pt idx="208">
                  <c:v>348.29300000000001</c:v>
                </c:pt>
                <c:pt idx="209">
                  <c:v>344.577</c:v>
                </c:pt>
                <c:pt idx="210">
                  <c:v>344.65199999999999</c:v>
                </c:pt>
                <c:pt idx="211">
                  <c:v>347.495</c:v>
                </c:pt>
                <c:pt idx="212">
                  <c:v>351.37099999999998</c:v>
                </c:pt>
                <c:pt idx="213">
                  <c:v>346.20600000000002</c:v>
                </c:pt>
                <c:pt idx="214">
                  <c:v>341.86900000000003</c:v>
                </c:pt>
                <c:pt idx="215">
                  <c:v>341.55900000000003</c:v>
                </c:pt>
                <c:pt idx="216">
                  <c:v>337.28800000000001</c:v>
                </c:pt>
                <c:pt idx="217">
                  <c:v>344.81200000000001</c:v>
                </c:pt>
                <c:pt idx="218">
                  <c:v>357.108</c:v>
                </c:pt>
                <c:pt idx="219">
                  <c:v>360.84199999999998</c:v>
                </c:pt>
                <c:pt idx="220">
                  <c:v>375.11500000000001</c:v>
                </c:pt>
                <c:pt idx="221">
                  <c:v>376.06700000000001</c:v>
                </c:pt>
                <c:pt idx="222">
                  <c:v>358.23399999999998</c:v>
                </c:pt>
                <c:pt idx="223">
                  <c:v>346.82499999999999</c:v>
                </c:pt>
                <c:pt idx="224">
                  <c:v>338.50599999999997</c:v>
                </c:pt>
                <c:pt idx="225">
                  <c:v>341.21499999999997</c:v>
                </c:pt>
                <c:pt idx="226">
                  <c:v>341.60599999999999</c:v>
                </c:pt>
                <c:pt idx="227">
                  <c:v>350.92700000000002</c:v>
                </c:pt>
                <c:pt idx="228">
                  <c:v>355.01299999999998</c:v>
                </c:pt>
                <c:pt idx="229">
                  <c:v>366.87599999999998</c:v>
                </c:pt>
                <c:pt idx="230">
                  <c:v>352.23200000000003</c:v>
                </c:pt>
                <c:pt idx="231">
                  <c:v>336.62400000000002</c:v>
                </c:pt>
                <c:pt idx="232">
                  <c:v>333.779</c:v>
                </c:pt>
                <c:pt idx="233">
                  <c:v>331.68700000000001</c:v>
                </c:pt>
                <c:pt idx="234">
                  <c:v>319.09399999999999</c:v>
                </c:pt>
                <c:pt idx="235">
                  <c:v>317.13</c:v>
                </c:pt>
                <c:pt idx="236">
                  <c:v>313.44</c:v>
                </c:pt>
                <c:pt idx="237">
                  <c:v>332.69200000000001</c:v>
                </c:pt>
                <c:pt idx="238">
                  <c:v>340.755</c:v>
                </c:pt>
                <c:pt idx="239">
                  <c:v>345.173</c:v>
                </c:pt>
                <c:pt idx="240">
                  <c:v>342.80599999999998</c:v>
                </c:pt>
                <c:pt idx="241">
                  <c:v>344.75900000000001</c:v>
                </c:pt>
                <c:pt idx="242">
                  <c:v>334.214</c:v>
                </c:pt>
                <c:pt idx="243">
                  <c:v>324.63400000000001</c:v>
                </c:pt>
                <c:pt idx="244">
                  <c:v>325.685</c:v>
                </c:pt>
                <c:pt idx="245">
                  <c:v>325.63099999999997</c:v>
                </c:pt>
                <c:pt idx="246">
                  <c:v>328.995</c:v>
                </c:pt>
                <c:pt idx="247">
                  <c:v>340.904</c:v>
                </c:pt>
                <c:pt idx="248">
                  <c:v>346.49900000000002</c:v>
                </c:pt>
              </c:numCache>
            </c:numRef>
          </c:val>
          <c:smooth val="0"/>
          <c:extLst>
            <c:ext xmlns:c16="http://schemas.microsoft.com/office/drawing/2014/chart" uri="{C3380CC4-5D6E-409C-BE32-E72D297353CC}">
              <c16:uniqueId val="{00000002-2F98-47CC-9DEB-645E3007B4D3}"/>
            </c:ext>
          </c:extLst>
        </c:ser>
        <c:ser>
          <c:idx val="3"/>
          <c:order val="3"/>
          <c:tx>
            <c:strRef>
              <c:f>'directH (tkr)'!$B$28</c:f>
              <c:strCache>
                <c:ptCount val="1"/>
                <c:pt idx="0">
                  <c:v>VW 4 5/8 PERP nc-26</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'directH (tkr)'!$F$28:$ST$28</c:f>
              <c:numCache>
                <c:formatCode>0</c:formatCode>
                <c:ptCount val="509"/>
                <c:pt idx="0">
                  <c:v>410.18299999999999</c:v>
                </c:pt>
                <c:pt idx="1">
                  <c:v>410.97</c:v>
                </c:pt>
                <c:pt idx="2">
                  <c:v>409.6</c:v>
                </c:pt>
                <c:pt idx="3">
                  <c:v>405.14100000000002</c:v>
                </c:pt>
                <c:pt idx="4">
                  <c:v>399.54899999999998</c:v>
                </c:pt>
                <c:pt idx="5">
                  <c:v>408.15899999999999</c:v>
                </c:pt>
                <c:pt idx="6">
                  <c:v>396.26900000000001</c:v>
                </c:pt>
                <c:pt idx="7">
                  <c:v>394.86500000000001</c:v>
                </c:pt>
                <c:pt idx="8">
                  <c:v>379.37799999999999</c:v>
                </c:pt>
                <c:pt idx="9">
                  <c:v>366.19400000000002</c:v>
                </c:pt>
                <c:pt idx="10">
                  <c:v>383.5</c:v>
                </c:pt>
                <c:pt idx="11">
                  <c:v>376.154</c:v>
                </c:pt>
                <c:pt idx="12">
                  <c:v>386.49900000000002</c:v>
                </c:pt>
                <c:pt idx="13">
                  <c:v>353.07900000000001</c:v>
                </c:pt>
                <c:pt idx="14">
                  <c:v>332.05200000000002</c:v>
                </c:pt>
                <c:pt idx="15">
                  <c:v>306.81900000000002</c:v>
                </c:pt>
                <c:pt idx="16">
                  <c:v>321.88499999999999</c:v>
                </c:pt>
                <c:pt idx="17">
                  <c:v>361.7</c:v>
                </c:pt>
                <c:pt idx="18">
                  <c:v>375.274</c:v>
                </c:pt>
                <c:pt idx="19">
                  <c:v>400.57299999999998</c:v>
                </c:pt>
                <c:pt idx="20">
                  <c:v>406.29899999999998</c:v>
                </c:pt>
                <c:pt idx="21">
                  <c:v>404.68099999999998</c:v>
                </c:pt>
                <c:pt idx="22">
                  <c:v>396.82900000000001</c:v>
                </c:pt>
                <c:pt idx="23">
                  <c:v>395.87799999999999</c:v>
                </c:pt>
                <c:pt idx="24">
                  <c:v>408.774</c:v>
                </c:pt>
                <c:pt idx="25">
                  <c:v>427.00599999999997</c:v>
                </c:pt>
                <c:pt idx="26">
                  <c:v>426.57299999999998</c:v>
                </c:pt>
                <c:pt idx="27">
                  <c:v>425.56599999999997</c:v>
                </c:pt>
                <c:pt idx="28">
                  <c:v>429.488</c:v>
                </c:pt>
                <c:pt idx="29">
                  <c:v>439.93900000000002</c:v>
                </c:pt>
                <c:pt idx="30">
                  <c:v>460.59300000000002</c:v>
                </c:pt>
                <c:pt idx="31">
                  <c:v>473.07100000000003</c:v>
                </c:pt>
                <c:pt idx="32">
                  <c:v>475.01</c:v>
                </c:pt>
                <c:pt idx="33">
                  <c:v>467.82499999999999</c:v>
                </c:pt>
                <c:pt idx="34">
                  <c:v>465.245</c:v>
                </c:pt>
                <c:pt idx="35">
                  <c:v>467.89</c:v>
                </c:pt>
                <c:pt idx="36">
                  <c:v>475.10700000000003</c:v>
                </c:pt>
                <c:pt idx="37">
                  <c:v>479.15699999999998</c:v>
                </c:pt>
                <c:pt idx="38">
                  <c:v>479.96800000000002</c:v>
                </c:pt>
                <c:pt idx="39">
                  <c:v>485.92</c:v>
                </c:pt>
                <c:pt idx="40">
                  <c:v>490.471</c:v>
                </c:pt>
                <c:pt idx="41">
                  <c:v>459.56900000000002</c:v>
                </c:pt>
                <c:pt idx="42">
                  <c:v>445.67599999999999</c:v>
                </c:pt>
                <c:pt idx="43">
                  <c:v>432.40899999999999</c:v>
                </c:pt>
                <c:pt idx="44">
                  <c:v>421.57100000000003</c:v>
                </c:pt>
                <c:pt idx="45">
                  <c:v>444.84800000000001</c:v>
                </c:pt>
                <c:pt idx="46">
                  <c:v>455.6</c:v>
                </c:pt>
                <c:pt idx="47">
                  <c:v>499.10399999999998</c:v>
                </c:pt>
                <c:pt idx="48">
                  <c:v>508.315</c:v>
                </c:pt>
                <c:pt idx="49">
                  <c:v>490.39</c:v>
                </c:pt>
                <c:pt idx="50">
                  <c:v>480.71699999999998</c:v>
                </c:pt>
                <c:pt idx="51">
                  <c:v>473.01799999999997</c:v>
                </c:pt>
                <c:pt idx="52">
                  <c:v>440.50400000000002</c:v>
                </c:pt>
                <c:pt idx="53">
                  <c:v>419.9</c:v>
                </c:pt>
                <c:pt idx="54">
                  <c:v>473.81299999999999</c:v>
                </c:pt>
                <c:pt idx="55">
                  <c:v>528.87900000000002</c:v>
                </c:pt>
                <c:pt idx="56">
                  <c:v>554.18299999999999</c:v>
                </c:pt>
                <c:pt idx="57">
                  <c:v>616.01700000000005</c:v>
                </c:pt>
                <c:pt idx="58">
                  <c:v>621.42100000000005</c:v>
                </c:pt>
                <c:pt idx="59">
                  <c:v>613.98599999999999</c:v>
                </c:pt>
                <c:pt idx="60">
                  <c:v>594.83000000000004</c:v>
                </c:pt>
                <c:pt idx="61">
                  <c:v>586.673</c:v>
                </c:pt>
                <c:pt idx="62">
                  <c:v>582.84900000000005</c:v>
                </c:pt>
                <c:pt idx="63">
                  <c:v>537.12099999999998</c:v>
                </c:pt>
                <c:pt idx="64">
                  <c:v>493.00400000000002</c:v>
                </c:pt>
                <c:pt idx="65">
                  <c:v>487.56700000000001</c:v>
                </c:pt>
                <c:pt idx="66">
                  <c:v>615.75300000000004</c:v>
                </c:pt>
                <c:pt idx="67">
                  <c:v>661.47799999999995</c:v>
                </c:pt>
                <c:pt idx="68">
                  <c:v>644.16300000000001</c:v>
                </c:pt>
                <c:pt idx="69">
                  <c:v>736.48</c:v>
                </c:pt>
                <c:pt idx="70">
                  <c:v>740.32</c:v>
                </c:pt>
                <c:pt idx="71">
                  <c:v>663.37</c:v>
                </c:pt>
                <c:pt idx="72">
                  <c:v>563.53899999999999</c:v>
                </c:pt>
                <c:pt idx="73">
                  <c:v>474.57100000000003</c:v>
                </c:pt>
                <c:pt idx="74">
                  <c:v>463.416</c:v>
                </c:pt>
                <c:pt idx="75">
                  <c:v>378.38499999999999</c:v>
                </c:pt>
                <c:pt idx="76">
                  <c:v>369.33100000000002</c:v>
                </c:pt>
                <c:pt idx="77">
                  <c:v>385.8</c:v>
                </c:pt>
                <c:pt idx="78">
                  <c:v>330.85199999999998</c:v>
                </c:pt>
                <c:pt idx="79">
                  <c:v>296.83699999999999</c:v>
                </c:pt>
                <c:pt idx="80">
                  <c:v>282.923</c:v>
                </c:pt>
                <c:pt idx="81">
                  <c:v>289.89499999999998</c:v>
                </c:pt>
                <c:pt idx="82">
                  <c:v>317.565</c:v>
                </c:pt>
                <c:pt idx="83">
                  <c:v>320.30700000000002</c:v>
                </c:pt>
                <c:pt idx="84">
                  <c:v>290.17099999999999</c:v>
                </c:pt>
                <c:pt idx="85">
                  <c:v>271.44499999999999</c:v>
                </c:pt>
                <c:pt idx="86">
                  <c:v>266.154</c:v>
                </c:pt>
                <c:pt idx="87">
                  <c:v>261.79599999999999</c:v>
                </c:pt>
                <c:pt idx="88">
                  <c:v>240.77699999999999</c:v>
                </c:pt>
                <c:pt idx="89">
                  <c:v>242.24799999999999</c:v>
                </c:pt>
                <c:pt idx="90">
                  <c:v>243.08099999999999</c:v>
                </c:pt>
                <c:pt idx="91">
                  <c:v>245.11099999999999</c:v>
                </c:pt>
                <c:pt idx="92">
                  <c:v>243.54499999999999</c:v>
                </c:pt>
                <c:pt idx="93">
                  <c:v>244.47399999999999</c:v>
                </c:pt>
                <c:pt idx="94">
                  <c:v>244.5</c:v>
                </c:pt>
                <c:pt idx="95">
                  <c:v>244.25299999999999</c:v>
                </c:pt>
                <c:pt idx="96">
                  <c:v>247.077</c:v>
                </c:pt>
                <c:pt idx="97">
                  <c:v>248.03299999999999</c:v>
                </c:pt>
                <c:pt idx="98">
                  <c:v>243.58</c:v>
                </c:pt>
                <c:pt idx="99">
                  <c:v>240.05</c:v>
                </c:pt>
                <c:pt idx="100">
                  <c:v>242.476</c:v>
                </c:pt>
                <c:pt idx="101">
                  <c:v>252.31200000000001</c:v>
                </c:pt>
                <c:pt idx="102">
                  <c:v>260.029</c:v>
                </c:pt>
                <c:pt idx="103">
                  <c:v>257.827</c:v>
                </c:pt>
                <c:pt idx="104">
                  <c:v>254.50200000000001</c:v>
                </c:pt>
                <c:pt idx="105">
                  <c:v>248.48500000000001</c:v>
                </c:pt>
                <c:pt idx="106">
                  <c:v>250.56399999999999</c:v>
                </c:pt>
                <c:pt idx="107">
                  <c:v>253.12299999999999</c:v>
                </c:pt>
                <c:pt idx="108">
                  <c:v>241.482</c:v>
                </c:pt>
                <c:pt idx="109">
                  <c:v>237.45599999999999</c:v>
                </c:pt>
                <c:pt idx="110">
                  <c:v>230.363</c:v>
                </c:pt>
                <c:pt idx="111">
                  <c:v>229.953</c:v>
                </c:pt>
                <c:pt idx="112">
                  <c:v>226.89500000000001</c:v>
                </c:pt>
                <c:pt idx="113">
                  <c:v>228.75299999999999</c:v>
                </c:pt>
                <c:pt idx="114">
                  <c:v>234.22300000000001</c:v>
                </c:pt>
                <c:pt idx="115">
                  <c:v>236.97800000000001</c:v>
                </c:pt>
                <c:pt idx="116">
                  <c:v>234.833</c:v>
                </c:pt>
                <c:pt idx="117">
                  <c:v>232.809</c:v>
                </c:pt>
                <c:pt idx="118">
                  <c:v>234.84100000000001</c:v>
                </c:pt>
                <c:pt idx="119">
                  <c:v>234.4</c:v>
                </c:pt>
                <c:pt idx="120">
                  <c:v>241.583</c:v>
                </c:pt>
                <c:pt idx="121">
                  <c:v>237.881</c:v>
                </c:pt>
                <c:pt idx="122">
                  <c:v>232.59399999999999</c:v>
                </c:pt>
                <c:pt idx="123">
                  <c:v>228.714</c:v>
                </c:pt>
                <c:pt idx="124">
                  <c:v>221.82599999999999</c:v>
                </c:pt>
                <c:pt idx="125">
                  <c:v>220.102</c:v>
                </c:pt>
                <c:pt idx="126">
                  <c:v>218.12899999999999</c:v>
                </c:pt>
                <c:pt idx="127">
                  <c:v>222.54</c:v>
                </c:pt>
                <c:pt idx="128">
                  <c:v>222.339</c:v>
                </c:pt>
                <c:pt idx="129">
                  <c:v>222.92</c:v>
                </c:pt>
                <c:pt idx="130">
                  <c:v>224.03700000000001</c:v>
                </c:pt>
                <c:pt idx="131">
                  <c:v>223.96899999999999</c:v>
                </c:pt>
                <c:pt idx="132">
                  <c:v>225.90600000000001</c:v>
                </c:pt>
                <c:pt idx="133">
                  <c:v>228.77199999999999</c:v>
                </c:pt>
                <c:pt idx="134">
                  <c:v>229.648</c:v>
                </c:pt>
                <c:pt idx="135">
                  <c:v>231.02199999999999</c:v>
                </c:pt>
                <c:pt idx="136">
                  <c:v>232.87899999999999</c:v>
                </c:pt>
                <c:pt idx="137">
                  <c:v>235.19499999999999</c:v>
                </c:pt>
                <c:pt idx="138">
                  <c:v>232.32499999999999</c:v>
                </c:pt>
                <c:pt idx="139">
                  <c:v>234.98</c:v>
                </c:pt>
                <c:pt idx="140">
                  <c:v>241.46899999999999</c:v>
                </c:pt>
                <c:pt idx="141">
                  <c:v>247.11600000000001</c:v>
                </c:pt>
                <c:pt idx="142">
                  <c:v>255.68700000000001</c:v>
                </c:pt>
                <c:pt idx="143">
                  <c:v>257.75799999999998</c:v>
                </c:pt>
                <c:pt idx="144">
                  <c:v>250.16200000000001</c:v>
                </c:pt>
                <c:pt idx="145">
                  <c:v>255.34899999999999</c:v>
                </c:pt>
                <c:pt idx="146">
                  <c:v>255.73</c:v>
                </c:pt>
                <c:pt idx="147">
                  <c:v>254.37899999999999</c:v>
                </c:pt>
                <c:pt idx="148">
                  <c:v>254.619</c:v>
                </c:pt>
                <c:pt idx="149">
                  <c:v>259.036</c:v>
                </c:pt>
                <c:pt idx="150">
                  <c:v>271.36099999999999</c:v>
                </c:pt>
                <c:pt idx="151">
                  <c:v>274.02800000000002</c:v>
                </c:pt>
                <c:pt idx="152">
                  <c:v>275.07400000000001</c:v>
                </c:pt>
                <c:pt idx="153">
                  <c:v>270.44299999999998</c:v>
                </c:pt>
                <c:pt idx="154">
                  <c:v>269.81700000000001</c:v>
                </c:pt>
                <c:pt idx="155">
                  <c:v>269.964</c:v>
                </c:pt>
                <c:pt idx="156">
                  <c:v>271.70999999999998</c:v>
                </c:pt>
                <c:pt idx="157">
                  <c:v>269.98599999999999</c:v>
                </c:pt>
                <c:pt idx="158">
                  <c:v>266.42500000000001</c:v>
                </c:pt>
                <c:pt idx="159">
                  <c:v>266.50900000000001</c:v>
                </c:pt>
                <c:pt idx="160">
                  <c:v>262.31599999999997</c:v>
                </c:pt>
                <c:pt idx="161">
                  <c:v>257.55099999999999</c:v>
                </c:pt>
                <c:pt idx="162">
                  <c:v>257.26900000000001</c:v>
                </c:pt>
                <c:pt idx="163">
                  <c:v>253.75</c:v>
                </c:pt>
                <c:pt idx="164">
                  <c:v>263.06299999999999</c:v>
                </c:pt>
                <c:pt idx="165">
                  <c:v>275.971</c:v>
                </c:pt>
                <c:pt idx="166">
                  <c:v>277.31200000000001</c:v>
                </c:pt>
                <c:pt idx="167">
                  <c:v>273.798</c:v>
                </c:pt>
                <c:pt idx="168">
                  <c:v>269.19</c:v>
                </c:pt>
                <c:pt idx="169">
                  <c:v>264.43900000000002</c:v>
                </c:pt>
                <c:pt idx="170">
                  <c:v>267.92</c:v>
                </c:pt>
                <c:pt idx="171">
                  <c:v>272.43700000000001</c:v>
                </c:pt>
                <c:pt idx="172">
                  <c:v>275.66199999999998</c:v>
                </c:pt>
                <c:pt idx="173">
                  <c:v>276.13400000000001</c:v>
                </c:pt>
                <c:pt idx="174">
                  <c:v>276.887</c:v>
                </c:pt>
                <c:pt idx="175">
                  <c:v>286.05</c:v>
                </c:pt>
                <c:pt idx="176">
                  <c:v>287.05099999999999</c:v>
                </c:pt>
                <c:pt idx="177">
                  <c:v>289.80099999999999</c:v>
                </c:pt>
                <c:pt idx="178">
                  <c:v>294.68</c:v>
                </c:pt>
                <c:pt idx="179">
                  <c:v>299.72800000000001</c:v>
                </c:pt>
                <c:pt idx="180">
                  <c:v>300.84500000000003</c:v>
                </c:pt>
                <c:pt idx="181">
                  <c:v>309.43900000000002</c:v>
                </c:pt>
                <c:pt idx="182">
                  <c:v>313.709</c:v>
                </c:pt>
                <c:pt idx="183">
                  <c:v>315.36200000000002</c:v>
                </c:pt>
                <c:pt idx="184">
                  <c:v>306.23599999999999</c:v>
                </c:pt>
                <c:pt idx="185">
                  <c:v>306.14100000000002</c:v>
                </c:pt>
                <c:pt idx="186">
                  <c:v>311.88099999999997</c:v>
                </c:pt>
                <c:pt idx="187">
                  <c:v>308.26400000000001</c:v>
                </c:pt>
                <c:pt idx="188">
                  <c:v>302.32100000000003</c:v>
                </c:pt>
                <c:pt idx="189">
                  <c:v>306.37</c:v>
                </c:pt>
                <c:pt idx="190">
                  <c:v>307.8</c:v>
                </c:pt>
                <c:pt idx="191">
                  <c:v>310.89400000000001</c:v>
                </c:pt>
                <c:pt idx="192">
                  <c:v>312.89600000000002</c:v>
                </c:pt>
                <c:pt idx="193">
                  <c:v>313.16199999999998</c:v>
                </c:pt>
                <c:pt idx="194">
                  <c:v>312.63900000000001</c:v>
                </c:pt>
                <c:pt idx="195">
                  <c:v>309.553</c:v>
                </c:pt>
                <c:pt idx="196">
                  <c:v>316.452</c:v>
                </c:pt>
                <c:pt idx="197">
                  <c:v>313.73899999999998</c:v>
                </c:pt>
                <c:pt idx="198">
                  <c:v>306.41199999999998</c:v>
                </c:pt>
                <c:pt idx="199">
                  <c:v>299.95400000000001</c:v>
                </c:pt>
                <c:pt idx="200">
                  <c:v>295.07600000000002</c:v>
                </c:pt>
                <c:pt idx="201">
                  <c:v>300.52</c:v>
                </c:pt>
                <c:pt idx="202">
                  <c:v>332.08199999999999</c:v>
                </c:pt>
                <c:pt idx="203">
                  <c:v>329.81599999999997</c:v>
                </c:pt>
                <c:pt idx="204">
                  <c:v>324.596</c:v>
                </c:pt>
                <c:pt idx="205">
                  <c:v>323.29599999999999</c:v>
                </c:pt>
                <c:pt idx="206">
                  <c:v>316.59399999999999</c:v>
                </c:pt>
                <c:pt idx="207">
                  <c:v>327.9</c:v>
                </c:pt>
                <c:pt idx="208">
                  <c:v>331.25799999999998</c:v>
                </c:pt>
                <c:pt idx="209">
                  <c:v>328.38900000000001</c:v>
                </c:pt>
                <c:pt idx="210">
                  <c:v>328.476</c:v>
                </c:pt>
                <c:pt idx="211">
                  <c:v>331.83199999999999</c:v>
                </c:pt>
                <c:pt idx="212">
                  <c:v>335.81599999999997</c:v>
                </c:pt>
                <c:pt idx="213">
                  <c:v>331.32400000000001</c:v>
                </c:pt>
                <c:pt idx="214">
                  <c:v>327.36599999999999</c:v>
                </c:pt>
                <c:pt idx="215">
                  <c:v>327.79700000000003</c:v>
                </c:pt>
                <c:pt idx="216">
                  <c:v>324.14400000000001</c:v>
                </c:pt>
                <c:pt idx="217">
                  <c:v>332.745</c:v>
                </c:pt>
                <c:pt idx="218">
                  <c:v>343.91500000000002</c:v>
                </c:pt>
                <c:pt idx="219">
                  <c:v>348.18</c:v>
                </c:pt>
                <c:pt idx="220">
                  <c:v>361.31700000000001</c:v>
                </c:pt>
                <c:pt idx="221">
                  <c:v>364.613</c:v>
                </c:pt>
                <c:pt idx="222">
                  <c:v>346.17399999999998</c:v>
                </c:pt>
                <c:pt idx="223">
                  <c:v>333.28800000000001</c:v>
                </c:pt>
                <c:pt idx="224">
                  <c:v>325.20800000000003</c:v>
                </c:pt>
                <c:pt idx="225">
                  <c:v>327.79399999999998</c:v>
                </c:pt>
                <c:pt idx="226">
                  <c:v>328.42899999999997</c:v>
                </c:pt>
                <c:pt idx="227">
                  <c:v>338.30900000000003</c:v>
                </c:pt>
                <c:pt idx="228">
                  <c:v>341.327</c:v>
                </c:pt>
                <c:pt idx="229">
                  <c:v>353.541</c:v>
                </c:pt>
                <c:pt idx="230">
                  <c:v>338.26400000000001</c:v>
                </c:pt>
                <c:pt idx="231">
                  <c:v>321.87099999999998</c:v>
                </c:pt>
                <c:pt idx="232">
                  <c:v>317.10399999999998</c:v>
                </c:pt>
                <c:pt idx="233">
                  <c:v>315.077</c:v>
                </c:pt>
                <c:pt idx="234">
                  <c:v>298.90199999999999</c:v>
                </c:pt>
                <c:pt idx="235">
                  <c:v>294.238</c:v>
                </c:pt>
                <c:pt idx="236">
                  <c:v>289.22300000000001</c:v>
                </c:pt>
                <c:pt idx="237">
                  <c:v>308.05</c:v>
                </c:pt>
                <c:pt idx="238">
                  <c:v>317.92700000000002</c:v>
                </c:pt>
                <c:pt idx="239">
                  <c:v>322.25799999999998</c:v>
                </c:pt>
                <c:pt idx="240">
                  <c:v>320.36799999999999</c:v>
                </c:pt>
                <c:pt idx="241">
                  <c:v>320.80399999999997</c:v>
                </c:pt>
                <c:pt idx="242">
                  <c:v>309.64800000000002</c:v>
                </c:pt>
                <c:pt idx="243">
                  <c:v>299.22399999999999</c:v>
                </c:pt>
                <c:pt idx="244">
                  <c:v>299.38200000000001</c:v>
                </c:pt>
                <c:pt idx="245">
                  <c:v>298.62900000000002</c:v>
                </c:pt>
                <c:pt idx="246">
                  <c:v>298.70499999999998</c:v>
                </c:pt>
                <c:pt idx="247">
                  <c:v>310.94799999999998</c:v>
                </c:pt>
                <c:pt idx="248">
                  <c:v>315.88</c:v>
                </c:pt>
                <c:pt idx="249">
                  <c:v>306.988</c:v>
                </c:pt>
                <c:pt idx="250">
                  <c:v>288.28899999999999</c:v>
                </c:pt>
                <c:pt idx="251">
                  <c:v>284.72300000000001</c:v>
                </c:pt>
                <c:pt idx="252">
                  <c:v>290.76799999999997</c:v>
                </c:pt>
                <c:pt idx="253">
                  <c:v>294.02100000000002</c:v>
                </c:pt>
                <c:pt idx="254">
                  <c:v>295.19099999999997</c:v>
                </c:pt>
                <c:pt idx="255">
                  <c:v>307.59800000000001</c:v>
                </c:pt>
                <c:pt idx="256">
                  <c:v>313.75700000000001</c:v>
                </c:pt>
                <c:pt idx="257">
                  <c:v>313.83699999999999</c:v>
                </c:pt>
                <c:pt idx="258">
                  <c:v>313.75200000000001</c:v>
                </c:pt>
                <c:pt idx="259">
                  <c:v>307.67</c:v>
                </c:pt>
                <c:pt idx="260">
                  <c:v>300.44</c:v>
                </c:pt>
                <c:pt idx="261">
                  <c:v>293.15300000000002</c:v>
                </c:pt>
                <c:pt idx="262">
                  <c:v>295.98399999999998</c:v>
                </c:pt>
                <c:pt idx="263">
                  <c:v>312.36500000000001</c:v>
                </c:pt>
                <c:pt idx="264">
                  <c:v>331.48</c:v>
                </c:pt>
                <c:pt idx="265">
                  <c:v>334.291</c:v>
                </c:pt>
                <c:pt idx="266">
                  <c:v>333.81400000000002</c:v>
                </c:pt>
                <c:pt idx="267">
                  <c:v>335.036</c:v>
                </c:pt>
                <c:pt idx="268">
                  <c:v>324.90300000000002</c:v>
                </c:pt>
                <c:pt idx="269">
                  <c:v>333.65499999999997</c:v>
                </c:pt>
                <c:pt idx="270">
                  <c:v>341.87700000000001</c:v>
                </c:pt>
                <c:pt idx="271">
                  <c:v>340.43099999999998</c:v>
                </c:pt>
                <c:pt idx="272">
                  <c:v>345.78699999999998</c:v>
                </c:pt>
                <c:pt idx="273">
                  <c:v>352.63</c:v>
                </c:pt>
                <c:pt idx="274">
                  <c:v>364.43099999999998</c:v>
                </c:pt>
                <c:pt idx="275">
                  <c:v>362.339</c:v>
                </c:pt>
                <c:pt idx="276">
                  <c:v>356.81</c:v>
                </c:pt>
                <c:pt idx="277">
                  <c:v>359.47500000000002</c:v>
                </c:pt>
                <c:pt idx="278">
                  <c:v>356.113</c:v>
                </c:pt>
                <c:pt idx="279">
                  <c:v>357.05200000000002</c:v>
                </c:pt>
                <c:pt idx="280">
                  <c:v>356.45100000000002</c:v>
                </c:pt>
                <c:pt idx="281">
                  <c:v>357.18799999999999</c:v>
                </c:pt>
                <c:pt idx="282">
                  <c:v>344.43</c:v>
                </c:pt>
                <c:pt idx="283">
                  <c:v>333.35899999999998</c:v>
                </c:pt>
                <c:pt idx="284">
                  <c:v>328.61799999999999</c:v>
                </c:pt>
                <c:pt idx="285">
                  <c:v>328.35899999999998</c:v>
                </c:pt>
                <c:pt idx="286">
                  <c:v>326.13099999999997</c:v>
                </c:pt>
                <c:pt idx="287">
                  <c:v>336.01499999999999</c:v>
                </c:pt>
                <c:pt idx="288">
                  <c:v>339.49299999999999</c:v>
                </c:pt>
                <c:pt idx="289">
                  <c:v>340.48500000000001</c:v>
                </c:pt>
                <c:pt idx="290">
                  <c:v>333.54500000000002</c:v>
                </c:pt>
                <c:pt idx="291">
                  <c:v>340.01600000000002</c:v>
                </c:pt>
                <c:pt idx="292">
                  <c:v>333.67500000000001</c:v>
                </c:pt>
                <c:pt idx="293">
                  <c:v>321.11799999999999</c:v>
                </c:pt>
                <c:pt idx="294">
                  <c:v>305.54500000000002</c:v>
                </c:pt>
                <c:pt idx="295">
                  <c:v>304.70499999999998</c:v>
                </c:pt>
                <c:pt idx="296">
                  <c:v>305.274</c:v>
                </c:pt>
                <c:pt idx="297">
                  <c:v>316.47500000000002</c:v>
                </c:pt>
                <c:pt idx="298">
                  <c:v>318.77199999999999</c:v>
                </c:pt>
                <c:pt idx="299">
                  <c:v>319.11399999999998</c:v>
                </c:pt>
                <c:pt idx="300">
                  <c:v>315.41000000000003</c:v>
                </c:pt>
                <c:pt idx="301">
                  <c:v>312.51900000000001</c:v>
                </c:pt>
                <c:pt idx="302">
                  <c:v>311.572</c:v>
                </c:pt>
                <c:pt idx="303">
                  <c:v>313.13600000000002</c:v>
                </c:pt>
                <c:pt idx="304">
                  <c:v>308.50299999999999</c:v>
                </c:pt>
                <c:pt idx="305">
                  <c:v>309.21199999999999</c:v>
                </c:pt>
                <c:pt idx="306">
                  <c:v>313.24700000000001</c:v>
                </c:pt>
                <c:pt idx="307">
                  <c:v>319.58600000000001</c:v>
                </c:pt>
                <c:pt idx="308">
                  <c:v>335.39600000000002</c:v>
                </c:pt>
                <c:pt idx="309">
                  <c:v>347.452</c:v>
                </c:pt>
                <c:pt idx="310">
                  <c:v>348.988</c:v>
                </c:pt>
                <c:pt idx="311">
                  <c:v>348.46800000000002</c:v>
                </c:pt>
                <c:pt idx="312">
                  <c:v>341.03100000000001</c:v>
                </c:pt>
                <c:pt idx="313">
                  <c:v>340.41</c:v>
                </c:pt>
                <c:pt idx="314">
                  <c:v>339.185</c:v>
                </c:pt>
                <c:pt idx="315">
                  <c:v>345.13299999999998</c:v>
                </c:pt>
                <c:pt idx="316">
                  <c:v>345.483</c:v>
                </c:pt>
                <c:pt idx="317">
                  <c:v>362.49799999999999</c:v>
                </c:pt>
                <c:pt idx="318">
                  <c:v>370.041</c:v>
                </c:pt>
                <c:pt idx="319">
                  <c:v>375.21600000000001</c:v>
                </c:pt>
                <c:pt idx="320">
                  <c:v>375.274</c:v>
                </c:pt>
                <c:pt idx="321">
                  <c:v>386.57100000000003</c:v>
                </c:pt>
                <c:pt idx="322">
                  <c:v>379.83800000000002</c:v>
                </c:pt>
                <c:pt idx="323">
                  <c:v>377.59899999999999</c:v>
                </c:pt>
                <c:pt idx="324">
                  <c:v>366.96300000000002</c:v>
                </c:pt>
                <c:pt idx="325">
                  <c:v>355.13900000000001</c:v>
                </c:pt>
                <c:pt idx="326">
                  <c:v>361.09899999999999</c:v>
                </c:pt>
                <c:pt idx="327">
                  <c:v>362.76299999999998</c:v>
                </c:pt>
                <c:pt idx="328">
                  <c:v>356.10899999999998</c:v>
                </c:pt>
                <c:pt idx="329">
                  <c:v>367.06700000000001</c:v>
                </c:pt>
                <c:pt idx="330">
                  <c:v>377.54500000000002</c:v>
                </c:pt>
                <c:pt idx="331">
                  <c:v>393.43599999999998</c:v>
                </c:pt>
                <c:pt idx="332">
                  <c:v>399.18299999999999</c:v>
                </c:pt>
                <c:pt idx="333">
                  <c:v>393.16399999999999</c:v>
                </c:pt>
                <c:pt idx="334">
                  <c:v>381.20499999999998</c:v>
                </c:pt>
                <c:pt idx="335">
                  <c:v>374.14</c:v>
                </c:pt>
                <c:pt idx="336">
                  <c:v>374.71800000000002</c:v>
                </c:pt>
                <c:pt idx="337">
                  <c:v>373.625</c:v>
                </c:pt>
                <c:pt idx="338">
                  <c:v>368.51</c:v>
                </c:pt>
                <c:pt idx="339">
                  <c:v>371.78</c:v>
                </c:pt>
                <c:pt idx="340">
                  <c:v>380.89100000000002</c:v>
                </c:pt>
                <c:pt idx="341">
                  <c:v>391.23500000000001</c:v>
                </c:pt>
                <c:pt idx="342">
                  <c:v>403.76400000000001</c:v>
                </c:pt>
                <c:pt idx="343">
                  <c:v>400.28699999999998</c:v>
                </c:pt>
                <c:pt idx="344">
                  <c:v>393.733</c:v>
                </c:pt>
                <c:pt idx="345">
                  <c:v>390.30399999999997</c:v>
                </c:pt>
                <c:pt idx="346">
                  <c:v>391.721</c:v>
                </c:pt>
                <c:pt idx="347">
                  <c:v>393.577</c:v>
                </c:pt>
                <c:pt idx="348">
                  <c:v>387.42599999999999</c:v>
                </c:pt>
                <c:pt idx="349">
                  <c:v>385.37299999999999</c:v>
                </c:pt>
                <c:pt idx="350">
                  <c:v>393.47</c:v>
                </c:pt>
                <c:pt idx="351">
                  <c:v>409.57</c:v>
                </c:pt>
                <c:pt idx="352">
                  <c:v>412.85599999999999</c:v>
                </c:pt>
                <c:pt idx="353">
                  <c:v>396.98500000000001</c:v>
                </c:pt>
                <c:pt idx="354">
                  <c:v>379.40499999999997</c:v>
                </c:pt>
                <c:pt idx="355">
                  <c:v>379.678</c:v>
                </c:pt>
                <c:pt idx="356">
                  <c:v>388.63600000000002</c:v>
                </c:pt>
                <c:pt idx="357">
                  <c:v>386.863</c:v>
                </c:pt>
                <c:pt idx="358">
                  <c:v>388.21300000000002</c:v>
                </c:pt>
                <c:pt idx="359">
                  <c:v>400.99900000000002</c:v>
                </c:pt>
                <c:pt idx="360">
                  <c:v>401.19299999999998</c:v>
                </c:pt>
                <c:pt idx="361">
                  <c:v>391.11900000000003</c:v>
                </c:pt>
                <c:pt idx="362">
                  <c:v>388.346</c:v>
                </c:pt>
                <c:pt idx="363">
                  <c:v>395.697</c:v>
                </c:pt>
                <c:pt idx="364">
                  <c:v>391.64</c:v>
                </c:pt>
                <c:pt idx="365">
                  <c:v>387.22899999999998</c:v>
                </c:pt>
                <c:pt idx="366">
                  <c:v>380.50400000000002</c:v>
                </c:pt>
                <c:pt idx="367">
                  <c:v>387.04199999999997</c:v>
                </c:pt>
                <c:pt idx="368">
                  <c:v>404.77100000000002</c:v>
                </c:pt>
                <c:pt idx="369">
                  <c:v>400.14600000000002</c:v>
                </c:pt>
                <c:pt idx="370">
                  <c:v>417.65199999999999</c:v>
                </c:pt>
                <c:pt idx="371">
                  <c:v>419.22399999999999</c:v>
                </c:pt>
                <c:pt idx="372">
                  <c:v>408.24299999999999</c:v>
                </c:pt>
                <c:pt idx="373">
                  <c:v>415.51</c:v>
                </c:pt>
                <c:pt idx="374">
                  <c:v>411.91199999999998</c:v>
                </c:pt>
                <c:pt idx="375">
                  <c:v>436.952</c:v>
                </c:pt>
                <c:pt idx="376">
                  <c:v>452.37900000000002</c:v>
                </c:pt>
                <c:pt idx="377">
                  <c:v>455.94600000000003</c:v>
                </c:pt>
                <c:pt idx="378">
                  <c:v>459.37900000000002</c:v>
                </c:pt>
                <c:pt idx="379">
                  <c:v>443.24099999999999</c:v>
                </c:pt>
                <c:pt idx="380">
                  <c:v>431.46699999999998</c:v>
                </c:pt>
                <c:pt idx="381">
                  <c:v>429.15499999999997</c:v>
                </c:pt>
                <c:pt idx="382">
                  <c:v>428.32799999999997</c:v>
                </c:pt>
                <c:pt idx="383">
                  <c:v>424.84699999999998</c:v>
                </c:pt>
                <c:pt idx="384">
                  <c:v>425.46899999999999</c:v>
                </c:pt>
                <c:pt idx="385">
                  <c:v>422.62700000000001</c:v>
                </c:pt>
                <c:pt idx="386">
                  <c:v>417.64299999999997</c:v>
                </c:pt>
                <c:pt idx="387">
                  <c:v>416.30200000000002</c:v>
                </c:pt>
                <c:pt idx="388">
                  <c:v>410.87700000000001</c:v>
                </c:pt>
                <c:pt idx="389">
                  <c:v>410.12700000000001</c:v>
                </c:pt>
                <c:pt idx="390">
                  <c:v>411.44299999999998</c:v>
                </c:pt>
                <c:pt idx="391">
                  <c:v>423.00200000000001</c:v>
                </c:pt>
                <c:pt idx="392">
                  <c:v>446.46600000000001</c:v>
                </c:pt>
                <c:pt idx="393">
                  <c:v>450.983</c:v>
                </c:pt>
                <c:pt idx="394">
                  <c:v>448.613</c:v>
                </c:pt>
                <c:pt idx="395">
                  <c:v>450.512</c:v>
                </c:pt>
                <c:pt idx="396">
                  <c:v>442.072</c:v>
                </c:pt>
                <c:pt idx="397">
                  <c:v>432.99700000000001</c:v>
                </c:pt>
                <c:pt idx="398">
                  <c:v>417.46499999999997</c:v>
                </c:pt>
                <c:pt idx="399">
                  <c:v>427.24900000000002</c:v>
                </c:pt>
                <c:pt idx="400">
                  <c:v>421.76900000000001</c:v>
                </c:pt>
                <c:pt idx="401">
                  <c:v>414.678</c:v>
                </c:pt>
                <c:pt idx="402">
                  <c:v>409.18799999999999</c:v>
                </c:pt>
                <c:pt idx="403">
                  <c:v>406.33</c:v>
                </c:pt>
                <c:pt idx="404">
                  <c:v>412.81799999999998</c:v>
                </c:pt>
                <c:pt idx="405">
                  <c:v>411.108</c:v>
                </c:pt>
                <c:pt idx="406">
                  <c:v>412.154</c:v>
                </c:pt>
                <c:pt idx="407">
                  <c:v>430.00900000000001</c:v>
                </c:pt>
                <c:pt idx="408">
                  <c:v>409.66899999999998</c:v>
                </c:pt>
                <c:pt idx="409">
                  <c:v>402.87799999999999</c:v>
                </c:pt>
                <c:pt idx="410">
                  <c:v>399.548</c:v>
                </c:pt>
                <c:pt idx="411">
                  <c:v>389.56799999999998</c:v>
                </c:pt>
                <c:pt idx="412">
                  <c:v>384.63299999999998</c:v>
                </c:pt>
                <c:pt idx="413">
                  <c:v>378.91800000000001</c:v>
                </c:pt>
                <c:pt idx="414">
                  <c:v>358.71499999999997</c:v>
                </c:pt>
                <c:pt idx="415">
                  <c:v>346.786</c:v>
                </c:pt>
                <c:pt idx="416">
                  <c:v>351.41699999999997</c:v>
                </c:pt>
                <c:pt idx="417">
                  <c:v>356.48899999999998</c:v>
                </c:pt>
                <c:pt idx="418">
                  <c:v>356.04500000000002</c:v>
                </c:pt>
                <c:pt idx="419">
                  <c:v>356.233</c:v>
                </c:pt>
                <c:pt idx="420">
                  <c:v>360.77100000000002</c:v>
                </c:pt>
                <c:pt idx="421">
                  <c:v>371.25299999999999</c:v>
                </c:pt>
                <c:pt idx="422">
                  <c:v>376.1</c:v>
                </c:pt>
                <c:pt idx="423">
                  <c:v>380.45499999999998</c:v>
                </c:pt>
                <c:pt idx="424">
                  <c:v>400.98500000000001</c:v>
                </c:pt>
                <c:pt idx="425">
                  <c:v>387.65600000000001</c:v>
                </c:pt>
                <c:pt idx="426">
                  <c:v>383.88299999999998</c:v>
                </c:pt>
                <c:pt idx="427">
                  <c:v>371.30900000000003</c:v>
                </c:pt>
                <c:pt idx="428">
                  <c:v>364.10899999999998</c:v>
                </c:pt>
                <c:pt idx="429">
                  <c:v>368.50599999999997</c:v>
                </c:pt>
                <c:pt idx="430">
                  <c:v>361.55399999999997</c:v>
                </c:pt>
                <c:pt idx="431">
                  <c:v>358.22199999999998</c:v>
                </c:pt>
                <c:pt idx="432">
                  <c:v>358.839</c:v>
                </c:pt>
                <c:pt idx="433">
                  <c:v>352.71899999999999</c:v>
                </c:pt>
                <c:pt idx="434">
                  <c:v>350.66500000000002</c:v>
                </c:pt>
                <c:pt idx="435">
                  <c:v>349.58100000000002</c:v>
                </c:pt>
                <c:pt idx="436">
                  <c:v>336.03899999999999</c:v>
                </c:pt>
                <c:pt idx="437">
                  <c:v>335.63</c:v>
                </c:pt>
                <c:pt idx="438">
                  <c:v>333.09199999999998</c:v>
                </c:pt>
                <c:pt idx="439">
                  <c:v>326.17700000000002</c:v>
                </c:pt>
                <c:pt idx="440">
                  <c:v>324.899</c:v>
                </c:pt>
                <c:pt idx="441">
                  <c:v>324.88499999999999</c:v>
                </c:pt>
                <c:pt idx="442">
                  <c:v>330.36799999999999</c:v>
                </c:pt>
                <c:pt idx="443">
                  <c:v>327.25200000000001</c:v>
                </c:pt>
                <c:pt idx="444">
                  <c:v>328.56599999999997</c:v>
                </c:pt>
                <c:pt idx="445">
                  <c:v>322.42700000000002</c:v>
                </c:pt>
                <c:pt idx="446">
                  <c:v>324.52</c:v>
                </c:pt>
                <c:pt idx="447">
                  <c:v>328.47300000000001</c:v>
                </c:pt>
                <c:pt idx="448">
                  <c:v>314.48399999999998</c:v>
                </c:pt>
                <c:pt idx="449">
                  <c:v>313.06</c:v>
                </c:pt>
                <c:pt idx="450">
                  <c:v>311.25599999999997</c:v>
                </c:pt>
                <c:pt idx="451">
                  <c:v>310.37200000000001</c:v>
                </c:pt>
                <c:pt idx="452">
                  <c:v>308.94799999999998</c:v>
                </c:pt>
                <c:pt idx="453">
                  <c:v>308.74400000000003</c:v>
                </c:pt>
                <c:pt idx="454">
                  <c:v>307.57</c:v>
                </c:pt>
                <c:pt idx="455">
                  <c:v>313.35599999999999</c:v>
                </c:pt>
                <c:pt idx="456">
                  <c:v>316.23700000000002</c:v>
                </c:pt>
                <c:pt idx="457">
                  <c:v>313.89699999999999</c:v>
                </c:pt>
                <c:pt idx="458">
                  <c:v>319.399</c:v>
                </c:pt>
                <c:pt idx="459">
                  <c:v>327.85300000000001</c:v>
                </c:pt>
                <c:pt idx="460">
                  <c:v>336.24400000000003</c:v>
                </c:pt>
                <c:pt idx="461">
                  <c:v>335.84899999999999</c:v>
                </c:pt>
                <c:pt idx="462">
                  <c:v>336.78399999999999</c:v>
                </c:pt>
                <c:pt idx="463">
                  <c:v>339.08199999999999</c:v>
                </c:pt>
                <c:pt idx="464">
                  <c:v>337.02</c:v>
                </c:pt>
                <c:pt idx="465">
                  <c:v>331.32299999999998</c:v>
                </c:pt>
                <c:pt idx="466">
                  <c:v>325.46899999999999</c:v>
                </c:pt>
                <c:pt idx="467">
                  <c:v>325.476</c:v>
                </c:pt>
                <c:pt idx="468">
                  <c:v>326.46699999999998</c:v>
                </c:pt>
                <c:pt idx="469">
                  <c:v>327.54500000000002</c:v>
                </c:pt>
                <c:pt idx="470">
                  <c:v>324.48399999999998</c:v>
                </c:pt>
                <c:pt idx="471">
                  <c:v>320.89299999999997</c:v>
                </c:pt>
                <c:pt idx="472">
                  <c:v>323.19200000000001</c:v>
                </c:pt>
                <c:pt idx="473">
                  <c:v>330.649</c:v>
                </c:pt>
                <c:pt idx="474">
                  <c:v>329.572</c:v>
                </c:pt>
                <c:pt idx="475">
                  <c:v>329.08800000000002</c:v>
                </c:pt>
                <c:pt idx="476">
                  <c:v>329.23899999999998</c:v>
                </c:pt>
                <c:pt idx="477">
                  <c:v>322.69799999999998</c:v>
                </c:pt>
                <c:pt idx="478">
                  <c:v>321.62799999999999</c:v>
                </c:pt>
                <c:pt idx="479">
                  <c:v>313.97399999999999</c:v>
                </c:pt>
                <c:pt idx="480">
                  <c:v>305.34300000000002</c:v>
                </c:pt>
                <c:pt idx="481">
                  <c:v>303.12900000000002</c:v>
                </c:pt>
                <c:pt idx="482">
                  <c:v>301.26400000000001</c:v>
                </c:pt>
                <c:pt idx="483">
                  <c:v>304.39100000000002</c:v>
                </c:pt>
                <c:pt idx="484">
                  <c:v>302.97800000000001</c:v>
                </c:pt>
                <c:pt idx="485">
                  <c:v>298.98</c:v>
                </c:pt>
                <c:pt idx="486">
                  <c:v>292.76299999999998</c:v>
                </c:pt>
                <c:pt idx="487">
                  <c:v>296.41899999999998</c:v>
                </c:pt>
                <c:pt idx="488">
                  <c:v>297.66800000000001</c:v>
                </c:pt>
                <c:pt idx="489">
                  <c:v>297.21600000000001</c:v>
                </c:pt>
                <c:pt idx="490">
                  <c:v>298.20499999999998</c:v>
                </c:pt>
                <c:pt idx="491">
                  <c:v>314.33800000000002</c:v>
                </c:pt>
                <c:pt idx="492">
                  <c:v>315.94299999999998</c:v>
                </c:pt>
                <c:pt idx="493">
                  <c:v>317.91199999999998</c:v>
                </c:pt>
                <c:pt idx="494">
                  <c:v>319.78800000000001</c:v>
                </c:pt>
                <c:pt idx="495">
                  <c:v>318.46899999999999</c:v>
                </c:pt>
                <c:pt idx="496">
                  <c:v>317.82600000000002</c:v>
                </c:pt>
                <c:pt idx="497">
                  <c:v>317.637</c:v>
                </c:pt>
                <c:pt idx="498">
                  <c:v>314.83499999999998</c:v>
                </c:pt>
                <c:pt idx="499">
                  <c:v>316.19099999999997</c:v>
                </c:pt>
                <c:pt idx="500">
                  <c:v>318.01499999999999</c:v>
                </c:pt>
                <c:pt idx="501">
                  <c:v>319.30700000000002</c:v>
                </c:pt>
                <c:pt idx="502">
                  <c:v>308.21300000000002</c:v>
                </c:pt>
                <c:pt idx="503">
                  <c:v>315.12299999999999</c:v>
                </c:pt>
                <c:pt idx="504">
                  <c:v>319.18099999999998</c:v>
                </c:pt>
                <c:pt idx="505">
                  <c:v>326.93299999999999</c:v>
                </c:pt>
                <c:pt idx="506">
                  <c:v>337.142</c:v>
                </c:pt>
                <c:pt idx="507">
                  <c:v>342.98099999999999</c:v>
                </c:pt>
                <c:pt idx="508">
                  <c:v>349.69900000000001</c:v>
                </c:pt>
              </c:numCache>
            </c:numRef>
          </c:val>
          <c:smooth val="0"/>
          <c:extLst>
            <c:ext xmlns:c16="http://schemas.microsoft.com/office/drawing/2014/chart" uri="{C3380CC4-5D6E-409C-BE32-E72D297353CC}">
              <c16:uniqueId val="{00000003-2F98-47CC-9DEB-645E3007B4D3}"/>
            </c:ext>
          </c:extLst>
        </c:ser>
        <c:ser>
          <c:idx val="4"/>
          <c:order val="4"/>
          <c:tx>
            <c:strRef>
              <c:f>'directH (tkr)'!$B$29</c:f>
              <c:strCache>
                <c:ptCount val="1"/>
                <c:pt idx="0">
                  <c:v>VW 3 3/8 PERP nc-24</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val>
            <c:numRef>
              <c:f>'directH (tkr)'!$F$29:$SL$29</c:f>
              <c:numCache>
                <c:formatCode>0</c:formatCode>
                <c:ptCount val="501"/>
                <c:pt idx="0">
                  <c:v>397.08100000000002</c:v>
                </c:pt>
                <c:pt idx="1">
                  <c:v>400.702</c:v>
                </c:pt>
                <c:pt idx="2">
                  <c:v>400.22699999999998</c:v>
                </c:pt>
                <c:pt idx="3">
                  <c:v>394.01299999999998</c:v>
                </c:pt>
                <c:pt idx="4">
                  <c:v>389.64400000000001</c:v>
                </c:pt>
                <c:pt idx="5">
                  <c:v>397.26900000000001</c:v>
                </c:pt>
                <c:pt idx="6">
                  <c:v>386.19299999999998</c:v>
                </c:pt>
                <c:pt idx="7">
                  <c:v>383.98200000000003</c:v>
                </c:pt>
                <c:pt idx="8">
                  <c:v>365.76400000000001</c:v>
                </c:pt>
                <c:pt idx="9">
                  <c:v>350.31400000000002</c:v>
                </c:pt>
                <c:pt idx="10">
                  <c:v>368.339</c:v>
                </c:pt>
                <c:pt idx="11">
                  <c:v>364.16300000000001</c:v>
                </c:pt>
                <c:pt idx="12">
                  <c:v>375.05599999999998</c:v>
                </c:pt>
                <c:pt idx="13">
                  <c:v>342.23200000000003</c:v>
                </c:pt>
                <c:pt idx="14">
                  <c:v>311.90100000000001</c:v>
                </c:pt>
                <c:pt idx="15">
                  <c:v>282.30399999999997</c:v>
                </c:pt>
                <c:pt idx="16">
                  <c:v>299.88799999999998</c:v>
                </c:pt>
                <c:pt idx="17">
                  <c:v>358.21600000000001</c:v>
                </c:pt>
                <c:pt idx="18">
                  <c:v>375.92099999999999</c:v>
                </c:pt>
                <c:pt idx="19">
                  <c:v>403.24799999999999</c:v>
                </c:pt>
                <c:pt idx="20">
                  <c:v>412.89100000000002</c:v>
                </c:pt>
                <c:pt idx="21">
                  <c:v>408.19</c:v>
                </c:pt>
                <c:pt idx="22">
                  <c:v>395.15100000000001</c:v>
                </c:pt>
                <c:pt idx="23">
                  <c:v>391.97</c:v>
                </c:pt>
                <c:pt idx="24">
                  <c:v>408.21</c:v>
                </c:pt>
                <c:pt idx="25">
                  <c:v>430.93700000000001</c:v>
                </c:pt>
                <c:pt idx="26">
                  <c:v>429.14800000000002</c:v>
                </c:pt>
                <c:pt idx="27">
                  <c:v>426.17599999999999</c:v>
                </c:pt>
                <c:pt idx="28">
                  <c:v>431.673</c:v>
                </c:pt>
                <c:pt idx="29">
                  <c:v>441.03199999999998</c:v>
                </c:pt>
                <c:pt idx="30">
                  <c:v>469.02100000000002</c:v>
                </c:pt>
                <c:pt idx="31">
                  <c:v>483.57299999999998</c:v>
                </c:pt>
                <c:pt idx="32">
                  <c:v>483.375</c:v>
                </c:pt>
                <c:pt idx="33">
                  <c:v>465.97199999999998</c:v>
                </c:pt>
                <c:pt idx="34">
                  <c:v>464.36399999999998</c:v>
                </c:pt>
                <c:pt idx="35">
                  <c:v>466.78</c:v>
                </c:pt>
                <c:pt idx="36">
                  <c:v>476.43700000000001</c:v>
                </c:pt>
                <c:pt idx="37">
                  <c:v>479.81299999999999</c:v>
                </c:pt>
                <c:pt idx="38">
                  <c:v>481.113</c:v>
                </c:pt>
                <c:pt idx="39">
                  <c:v>490.74</c:v>
                </c:pt>
                <c:pt idx="40">
                  <c:v>494.45499999999998</c:v>
                </c:pt>
                <c:pt idx="41">
                  <c:v>450.82</c:v>
                </c:pt>
                <c:pt idx="42">
                  <c:v>437.89299999999997</c:v>
                </c:pt>
                <c:pt idx="43">
                  <c:v>418.58</c:v>
                </c:pt>
                <c:pt idx="44">
                  <c:v>403.822</c:v>
                </c:pt>
                <c:pt idx="45">
                  <c:v>427.58</c:v>
                </c:pt>
                <c:pt idx="46">
                  <c:v>439.12400000000002</c:v>
                </c:pt>
                <c:pt idx="47">
                  <c:v>504.59800000000001</c:v>
                </c:pt>
                <c:pt idx="48">
                  <c:v>515.28</c:v>
                </c:pt>
                <c:pt idx="49">
                  <c:v>498.46800000000002</c:v>
                </c:pt>
                <c:pt idx="50">
                  <c:v>476.846</c:v>
                </c:pt>
                <c:pt idx="51">
                  <c:v>458.12200000000001</c:v>
                </c:pt>
                <c:pt idx="52">
                  <c:v>421.86200000000002</c:v>
                </c:pt>
                <c:pt idx="53">
                  <c:v>393.25900000000001</c:v>
                </c:pt>
                <c:pt idx="54">
                  <c:v>462.60199999999998</c:v>
                </c:pt>
                <c:pt idx="55">
                  <c:v>547.15499999999997</c:v>
                </c:pt>
                <c:pt idx="56">
                  <c:v>575.75699999999995</c:v>
                </c:pt>
                <c:pt idx="57">
                  <c:v>645.03899999999999</c:v>
                </c:pt>
                <c:pt idx="58">
                  <c:v>645.34199999999998</c:v>
                </c:pt>
                <c:pt idx="59">
                  <c:v>626.79</c:v>
                </c:pt>
                <c:pt idx="60">
                  <c:v>600.95699999999999</c:v>
                </c:pt>
                <c:pt idx="61">
                  <c:v>589.76499999999999</c:v>
                </c:pt>
                <c:pt idx="62">
                  <c:v>578.61300000000006</c:v>
                </c:pt>
                <c:pt idx="63">
                  <c:v>528.19200000000001</c:v>
                </c:pt>
                <c:pt idx="64">
                  <c:v>472.74299999999999</c:v>
                </c:pt>
                <c:pt idx="65">
                  <c:v>461.38</c:v>
                </c:pt>
                <c:pt idx="66">
                  <c:v>612.51400000000001</c:v>
                </c:pt>
                <c:pt idx="67">
                  <c:v>660.2</c:v>
                </c:pt>
                <c:pt idx="68">
                  <c:v>639.77</c:v>
                </c:pt>
                <c:pt idx="69">
                  <c:v>751.56500000000005</c:v>
                </c:pt>
                <c:pt idx="70">
                  <c:v>768.71</c:v>
                </c:pt>
                <c:pt idx="71">
                  <c:v>653.38199999999995</c:v>
                </c:pt>
                <c:pt idx="72">
                  <c:v>549.33000000000004</c:v>
                </c:pt>
                <c:pt idx="73">
                  <c:v>454.733</c:v>
                </c:pt>
                <c:pt idx="74">
                  <c:v>448.02100000000002</c:v>
                </c:pt>
                <c:pt idx="75">
                  <c:v>359.54199999999997</c:v>
                </c:pt>
                <c:pt idx="76">
                  <c:v>347.99</c:v>
                </c:pt>
                <c:pt idx="77">
                  <c:v>365.82499999999999</c:v>
                </c:pt>
                <c:pt idx="78">
                  <c:v>304.00299999999999</c:v>
                </c:pt>
                <c:pt idx="79">
                  <c:v>266.29899999999998</c:v>
                </c:pt>
                <c:pt idx="80">
                  <c:v>250.667</c:v>
                </c:pt>
                <c:pt idx="81">
                  <c:v>259.89600000000002</c:v>
                </c:pt>
                <c:pt idx="82">
                  <c:v>294.642</c:v>
                </c:pt>
                <c:pt idx="83">
                  <c:v>296.70600000000002</c:v>
                </c:pt>
                <c:pt idx="84">
                  <c:v>266.87</c:v>
                </c:pt>
                <c:pt idx="85">
                  <c:v>241.59800000000001</c:v>
                </c:pt>
                <c:pt idx="86">
                  <c:v>234.636</c:v>
                </c:pt>
                <c:pt idx="87">
                  <c:v>226.24</c:v>
                </c:pt>
                <c:pt idx="88">
                  <c:v>200.607</c:v>
                </c:pt>
                <c:pt idx="89">
                  <c:v>201.52799999999999</c:v>
                </c:pt>
                <c:pt idx="90">
                  <c:v>203.571</c:v>
                </c:pt>
                <c:pt idx="91">
                  <c:v>204.51400000000001</c:v>
                </c:pt>
                <c:pt idx="92">
                  <c:v>202.88900000000001</c:v>
                </c:pt>
                <c:pt idx="93">
                  <c:v>203.01300000000001</c:v>
                </c:pt>
                <c:pt idx="94">
                  <c:v>202.715</c:v>
                </c:pt>
                <c:pt idx="95">
                  <c:v>200.51499999999999</c:v>
                </c:pt>
                <c:pt idx="96">
                  <c:v>202.65600000000001</c:v>
                </c:pt>
                <c:pt idx="97">
                  <c:v>202.18899999999999</c:v>
                </c:pt>
                <c:pt idx="98">
                  <c:v>197.88900000000001</c:v>
                </c:pt>
                <c:pt idx="99">
                  <c:v>193.642</c:v>
                </c:pt>
                <c:pt idx="100">
                  <c:v>199.774</c:v>
                </c:pt>
                <c:pt idx="101">
                  <c:v>208.38</c:v>
                </c:pt>
                <c:pt idx="102">
                  <c:v>217.56200000000001</c:v>
                </c:pt>
                <c:pt idx="103">
                  <c:v>216.029</c:v>
                </c:pt>
                <c:pt idx="104">
                  <c:v>212.499</c:v>
                </c:pt>
                <c:pt idx="105">
                  <c:v>206.17</c:v>
                </c:pt>
                <c:pt idx="106">
                  <c:v>208.66499999999999</c:v>
                </c:pt>
                <c:pt idx="107">
                  <c:v>212.53899999999999</c:v>
                </c:pt>
                <c:pt idx="108">
                  <c:v>198.70599999999999</c:v>
                </c:pt>
                <c:pt idx="109">
                  <c:v>193.58500000000001</c:v>
                </c:pt>
                <c:pt idx="110">
                  <c:v>187.95599999999999</c:v>
                </c:pt>
                <c:pt idx="111">
                  <c:v>186.916</c:v>
                </c:pt>
                <c:pt idx="112">
                  <c:v>185.697</c:v>
                </c:pt>
                <c:pt idx="113">
                  <c:v>188.33099999999999</c:v>
                </c:pt>
                <c:pt idx="114">
                  <c:v>196.297</c:v>
                </c:pt>
                <c:pt idx="115">
                  <c:v>201.858</c:v>
                </c:pt>
                <c:pt idx="116">
                  <c:v>199.89400000000001</c:v>
                </c:pt>
                <c:pt idx="117">
                  <c:v>199.67</c:v>
                </c:pt>
                <c:pt idx="118">
                  <c:v>201.471</c:v>
                </c:pt>
                <c:pt idx="119">
                  <c:v>204.84800000000001</c:v>
                </c:pt>
                <c:pt idx="120">
                  <c:v>214.30600000000001</c:v>
                </c:pt>
                <c:pt idx="121">
                  <c:v>210.37799999999999</c:v>
                </c:pt>
                <c:pt idx="122">
                  <c:v>204.69200000000001</c:v>
                </c:pt>
                <c:pt idx="123">
                  <c:v>198.64</c:v>
                </c:pt>
                <c:pt idx="124">
                  <c:v>191.72499999999999</c:v>
                </c:pt>
                <c:pt idx="125">
                  <c:v>189.262</c:v>
                </c:pt>
                <c:pt idx="126">
                  <c:v>187.96299999999999</c:v>
                </c:pt>
                <c:pt idx="127">
                  <c:v>190.84899999999999</c:v>
                </c:pt>
                <c:pt idx="128">
                  <c:v>191.68600000000001</c:v>
                </c:pt>
                <c:pt idx="129">
                  <c:v>192.494</c:v>
                </c:pt>
                <c:pt idx="130">
                  <c:v>192.626</c:v>
                </c:pt>
                <c:pt idx="131">
                  <c:v>193.54400000000001</c:v>
                </c:pt>
                <c:pt idx="132">
                  <c:v>195.101</c:v>
                </c:pt>
                <c:pt idx="133">
                  <c:v>197.19200000000001</c:v>
                </c:pt>
                <c:pt idx="134">
                  <c:v>196.48400000000001</c:v>
                </c:pt>
                <c:pt idx="135">
                  <c:v>198.428</c:v>
                </c:pt>
                <c:pt idx="136">
                  <c:v>200.524</c:v>
                </c:pt>
                <c:pt idx="137">
                  <c:v>200.60400000000001</c:v>
                </c:pt>
                <c:pt idx="138">
                  <c:v>196.815</c:v>
                </c:pt>
                <c:pt idx="139">
                  <c:v>196.149</c:v>
                </c:pt>
                <c:pt idx="140">
                  <c:v>206.14500000000001</c:v>
                </c:pt>
                <c:pt idx="141">
                  <c:v>215.70400000000001</c:v>
                </c:pt>
                <c:pt idx="142">
                  <c:v>227.71</c:v>
                </c:pt>
                <c:pt idx="143">
                  <c:v>229.101</c:v>
                </c:pt>
                <c:pt idx="144">
                  <c:v>221.67500000000001</c:v>
                </c:pt>
                <c:pt idx="145">
                  <c:v>225.55799999999999</c:v>
                </c:pt>
                <c:pt idx="146">
                  <c:v>224.72499999999999</c:v>
                </c:pt>
                <c:pt idx="147">
                  <c:v>222.30099999999999</c:v>
                </c:pt>
                <c:pt idx="148">
                  <c:v>220.76900000000001</c:v>
                </c:pt>
                <c:pt idx="149">
                  <c:v>225.999</c:v>
                </c:pt>
                <c:pt idx="150">
                  <c:v>239.26</c:v>
                </c:pt>
                <c:pt idx="151">
                  <c:v>243.12799999999999</c:v>
                </c:pt>
                <c:pt idx="152">
                  <c:v>243.578</c:v>
                </c:pt>
                <c:pt idx="153">
                  <c:v>236.65</c:v>
                </c:pt>
                <c:pt idx="154">
                  <c:v>234.96700000000001</c:v>
                </c:pt>
                <c:pt idx="155">
                  <c:v>235.32599999999999</c:v>
                </c:pt>
                <c:pt idx="156">
                  <c:v>238.13300000000001</c:v>
                </c:pt>
                <c:pt idx="157">
                  <c:v>238.08699999999999</c:v>
                </c:pt>
                <c:pt idx="158">
                  <c:v>235.25200000000001</c:v>
                </c:pt>
                <c:pt idx="159">
                  <c:v>235.309</c:v>
                </c:pt>
                <c:pt idx="160">
                  <c:v>230.84100000000001</c:v>
                </c:pt>
                <c:pt idx="161">
                  <c:v>226.678</c:v>
                </c:pt>
                <c:pt idx="162">
                  <c:v>225.55500000000001</c:v>
                </c:pt>
                <c:pt idx="163">
                  <c:v>223.381</c:v>
                </c:pt>
                <c:pt idx="164">
                  <c:v>236.65700000000001</c:v>
                </c:pt>
                <c:pt idx="165">
                  <c:v>250.09399999999999</c:v>
                </c:pt>
                <c:pt idx="166">
                  <c:v>251.708</c:v>
                </c:pt>
                <c:pt idx="167">
                  <c:v>247.80699999999999</c:v>
                </c:pt>
                <c:pt idx="168">
                  <c:v>233.791</c:v>
                </c:pt>
                <c:pt idx="169">
                  <c:v>225.35300000000001</c:v>
                </c:pt>
                <c:pt idx="170">
                  <c:v>227.101</c:v>
                </c:pt>
                <c:pt idx="171">
                  <c:v>231.96899999999999</c:v>
                </c:pt>
                <c:pt idx="172">
                  <c:v>234.399</c:v>
                </c:pt>
                <c:pt idx="173">
                  <c:v>233.923</c:v>
                </c:pt>
                <c:pt idx="174">
                  <c:v>235.887</c:v>
                </c:pt>
                <c:pt idx="175">
                  <c:v>242.68700000000001</c:v>
                </c:pt>
                <c:pt idx="176">
                  <c:v>244.25399999999999</c:v>
                </c:pt>
                <c:pt idx="177">
                  <c:v>250.36699999999999</c:v>
                </c:pt>
                <c:pt idx="178">
                  <c:v>256.79000000000002</c:v>
                </c:pt>
                <c:pt idx="179">
                  <c:v>262.548</c:v>
                </c:pt>
                <c:pt idx="180">
                  <c:v>265.11500000000001</c:v>
                </c:pt>
                <c:pt idx="181">
                  <c:v>272.245</c:v>
                </c:pt>
                <c:pt idx="182">
                  <c:v>278.09800000000001</c:v>
                </c:pt>
                <c:pt idx="183">
                  <c:v>279.13799999999998</c:v>
                </c:pt>
                <c:pt idx="184">
                  <c:v>271.22800000000001</c:v>
                </c:pt>
                <c:pt idx="185">
                  <c:v>270.50599999999997</c:v>
                </c:pt>
                <c:pt idx="186">
                  <c:v>271.95800000000003</c:v>
                </c:pt>
                <c:pt idx="187">
                  <c:v>265.97199999999998</c:v>
                </c:pt>
                <c:pt idx="188">
                  <c:v>257.666</c:v>
                </c:pt>
                <c:pt idx="189">
                  <c:v>262.07600000000002</c:v>
                </c:pt>
                <c:pt idx="190">
                  <c:v>264.62</c:v>
                </c:pt>
                <c:pt idx="191">
                  <c:v>267.55900000000003</c:v>
                </c:pt>
                <c:pt idx="192">
                  <c:v>270.73</c:v>
                </c:pt>
                <c:pt idx="193">
                  <c:v>270.68799999999999</c:v>
                </c:pt>
                <c:pt idx="194">
                  <c:v>270.73599999999999</c:v>
                </c:pt>
                <c:pt idx="195">
                  <c:v>267.49200000000002</c:v>
                </c:pt>
                <c:pt idx="196">
                  <c:v>276.43900000000002</c:v>
                </c:pt>
                <c:pt idx="197">
                  <c:v>272.041</c:v>
                </c:pt>
                <c:pt idx="198">
                  <c:v>259.43299999999999</c:v>
                </c:pt>
                <c:pt idx="199">
                  <c:v>250.55600000000001</c:v>
                </c:pt>
                <c:pt idx="200">
                  <c:v>244.79</c:v>
                </c:pt>
                <c:pt idx="201">
                  <c:v>245.64500000000001</c:v>
                </c:pt>
                <c:pt idx="202">
                  <c:v>280.19200000000001</c:v>
                </c:pt>
                <c:pt idx="203">
                  <c:v>276.77600000000001</c:v>
                </c:pt>
                <c:pt idx="204">
                  <c:v>270.49599999999998</c:v>
                </c:pt>
                <c:pt idx="205">
                  <c:v>268.66000000000003</c:v>
                </c:pt>
                <c:pt idx="206">
                  <c:v>266.10599999999999</c:v>
                </c:pt>
                <c:pt idx="207">
                  <c:v>274.678</c:v>
                </c:pt>
                <c:pt idx="208">
                  <c:v>277.714</c:v>
                </c:pt>
                <c:pt idx="209">
                  <c:v>273.70299999999997</c:v>
                </c:pt>
                <c:pt idx="210">
                  <c:v>273.59500000000003</c:v>
                </c:pt>
                <c:pt idx="211">
                  <c:v>279.78100000000001</c:v>
                </c:pt>
                <c:pt idx="212">
                  <c:v>283.17</c:v>
                </c:pt>
                <c:pt idx="213">
                  <c:v>277.029</c:v>
                </c:pt>
                <c:pt idx="214">
                  <c:v>273.78899999999999</c:v>
                </c:pt>
                <c:pt idx="215">
                  <c:v>274.04399999999998</c:v>
                </c:pt>
                <c:pt idx="216">
                  <c:v>270.49799999999999</c:v>
                </c:pt>
                <c:pt idx="217">
                  <c:v>277.58800000000002</c:v>
                </c:pt>
                <c:pt idx="218">
                  <c:v>289.69400000000002</c:v>
                </c:pt>
                <c:pt idx="219">
                  <c:v>293.83600000000001</c:v>
                </c:pt>
                <c:pt idx="220">
                  <c:v>307.75099999999998</c:v>
                </c:pt>
                <c:pt idx="221">
                  <c:v>311.05599999999998</c:v>
                </c:pt>
                <c:pt idx="222">
                  <c:v>293.56299999999999</c:v>
                </c:pt>
                <c:pt idx="223">
                  <c:v>285.22000000000003</c:v>
                </c:pt>
                <c:pt idx="224">
                  <c:v>275.64999999999998</c:v>
                </c:pt>
                <c:pt idx="225">
                  <c:v>279.536</c:v>
                </c:pt>
                <c:pt idx="226">
                  <c:v>280.74799999999999</c:v>
                </c:pt>
                <c:pt idx="227">
                  <c:v>288.08</c:v>
                </c:pt>
                <c:pt idx="228">
                  <c:v>291.23700000000002</c:v>
                </c:pt>
                <c:pt idx="229">
                  <c:v>304.95400000000001</c:v>
                </c:pt>
                <c:pt idx="230">
                  <c:v>293.351</c:v>
                </c:pt>
                <c:pt idx="231">
                  <c:v>278.19400000000002</c:v>
                </c:pt>
                <c:pt idx="232">
                  <c:v>276.30500000000001</c:v>
                </c:pt>
                <c:pt idx="233">
                  <c:v>274.88</c:v>
                </c:pt>
                <c:pt idx="234">
                  <c:v>260.31700000000001</c:v>
                </c:pt>
                <c:pt idx="235">
                  <c:v>257.97699999999998</c:v>
                </c:pt>
                <c:pt idx="236">
                  <c:v>254.93</c:v>
                </c:pt>
                <c:pt idx="237">
                  <c:v>274.05599999999998</c:v>
                </c:pt>
                <c:pt idx="238">
                  <c:v>282.315</c:v>
                </c:pt>
                <c:pt idx="239">
                  <c:v>286.84399999999999</c:v>
                </c:pt>
                <c:pt idx="240">
                  <c:v>287.8</c:v>
                </c:pt>
                <c:pt idx="241">
                  <c:v>288.26900000000001</c:v>
                </c:pt>
                <c:pt idx="242">
                  <c:v>276.233</c:v>
                </c:pt>
                <c:pt idx="243">
                  <c:v>265.053</c:v>
                </c:pt>
                <c:pt idx="244">
                  <c:v>265.53800000000001</c:v>
                </c:pt>
                <c:pt idx="245">
                  <c:v>264.87099999999998</c:v>
                </c:pt>
                <c:pt idx="246">
                  <c:v>265.99700000000001</c:v>
                </c:pt>
                <c:pt idx="247">
                  <c:v>277.60500000000002</c:v>
                </c:pt>
                <c:pt idx="248">
                  <c:v>285.315</c:v>
                </c:pt>
                <c:pt idx="249">
                  <c:v>276.52100000000002</c:v>
                </c:pt>
                <c:pt idx="250">
                  <c:v>262.565</c:v>
                </c:pt>
                <c:pt idx="251">
                  <c:v>260.971</c:v>
                </c:pt>
                <c:pt idx="252">
                  <c:v>271.46800000000002</c:v>
                </c:pt>
                <c:pt idx="253">
                  <c:v>275.92500000000001</c:v>
                </c:pt>
                <c:pt idx="254">
                  <c:v>276.62599999999998</c:v>
                </c:pt>
                <c:pt idx="255">
                  <c:v>290.85000000000002</c:v>
                </c:pt>
                <c:pt idx="256">
                  <c:v>296.40600000000001</c:v>
                </c:pt>
                <c:pt idx="257">
                  <c:v>299.65199999999999</c:v>
                </c:pt>
                <c:pt idx="258">
                  <c:v>297.96199999999999</c:v>
                </c:pt>
                <c:pt idx="259">
                  <c:v>291.471</c:v>
                </c:pt>
                <c:pt idx="260">
                  <c:v>285.351</c:v>
                </c:pt>
                <c:pt idx="261">
                  <c:v>280.81900000000002</c:v>
                </c:pt>
                <c:pt idx="262">
                  <c:v>287.31799999999998</c:v>
                </c:pt>
                <c:pt idx="263">
                  <c:v>309.5</c:v>
                </c:pt>
                <c:pt idx="264">
                  <c:v>334.00799999999998</c:v>
                </c:pt>
                <c:pt idx="265">
                  <c:v>337.14400000000001</c:v>
                </c:pt>
                <c:pt idx="266">
                  <c:v>337.92500000000001</c:v>
                </c:pt>
                <c:pt idx="267">
                  <c:v>341.21600000000001</c:v>
                </c:pt>
                <c:pt idx="268">
                  <c:v>324.99400000000003</c:v>
                </c:pt>
                <c:pt idx="269">
                  <c:v>338.48399999999998</c:v>
                </c:pt>
                <c:pt idx="270">
                  <c:v>345.43</c:v>
                </c:pt>
                <c:pt idx="271">
                  <c:v>344.18400000000003</c:v>
                </c:pt>
                <c:pt idx="272">
                  <c:v>349.96699999999998</c:v>
                </c:pt>
                <c:pt idx="273">
                  <c:v>360.52199999999999</c:v>
                </c:pt>
                <c:pt idx="274">
                  <c:v>375.32499999999999</c:v>
                </c:pt>
                <c:pt idx="275">
                  <c:v>371.28899999999999</c:v>
                </c:pt>
                <c:pt idx="276">
                  <c:v>364.72500000000002</c:v>
                </c:pt>
                <c:pt idx="277">
                  <c:v>368.10700000000003</c:v>
                </c:pt>
                <c:pt idx="278">
                  <c:v>362.41</c:v>
                </c:pt>
                <c:pt idx="279">
                  <c:v>367.81700000000001</c:v>
                </c:pt>
                <c:pt idx="280">
                  <c:v>367.24799999999999</c:v>
                </c:pt>
                <c:pt idx="281">
                  <c:v>368.28199999999998</c:v>
                </c:pt>
                <c:pt idx="282">
                  <c:v>347.65499999999997</c:v>
                </c:pt>
                <c:pt idx="283">
                  <c:v>337.31900000000002</c:v>
                </c:pt>
                <c:pt idx="284">
                  <c:v>329.91899999999998</c:v>
                </c:pt>
                <c:pt idx="285">
                  <c:v>328.786</c:v>
                </c:pt>
                <c:pt idx="286">
                  <c:v>326.59899999999999</c:v>
                </c:pt>
                <c:pt idx="287">
                  <c:v>343.01799999999997</c:v>
                </c:pt>
                <c:pt idx="288">
                  <c:v>346.851</c:v>
                </c:pt>
                <c:pt idx="289">
                  <c:v>348.50099999999998</c:v>
                </c:pt>
                <c:pt idx="290">
                  <c:v>340.88799999999998</c:v>
                </c:pt>
                <c:pt idx="291">
                  <c:v>351.15899999999999</c:v>
                </c:pt>
                <c:pt idx="292">
                  <c:v>345.82299999999998</c:v>
                </c:pt>
                <c:pt idx="293">
                  <c:v>336.24099999999999</c:v>
                </c:pt>
                <c:pt idx="294">
                  <c:v>317.08999999999997</c:v>
                </c:pt>
                <c:pt idx="295">
                  <c:v>316.221</c:v>
                </c:pt>
                <c:pt idx="296">
                  <c:v>316.459</c:v>
                </c:pt>
                <c:pt idx="297">
                  <c:v>330.68400000000003</c:v>
                </c:pt>
                <c:pt idx="298">
                  <c:v>331.49099999999999</c:v>
                </c:pt>
                <c:pt idx="299">
                  <c:v>334.24700000000001</c:v>
                </c:pt>
                <c:pt idx="300">
                  <c:v>327.935</c:v>
                </c:pt>
                <c:pt idx="301">
                  <c:v>323.24299999999999</c:v>
                </c:pt>
                <c:pt idx="302">
                  <c:v>323.964</c:v>
                </c:pt>
                <c:pt idx="303">
                  <c:v>324.416</c:v>
                </c:pt>
                <c:pt idx="304">
                  <c:v>321.82499999999999</c:v>
                </c:pt>
                <c:pt idx="305">
                  <c:v>319.11399999999998</c:v>
                </c:pt>
                <c:pt idx="306">
                  <c:v>320.94099999999997</c:v>
                </c:pt>
                <c:pt idx="307">
                  <c:v>326.36</c:v>
                </c:pt>
                <c:pt idx="308">
                  <c:v>339.63499999999999</c:v>
                </c:pt>
                <c:pt idx="309">
                  <c:v>349.42099999999999</c:v>
                </c:pt>
                <c:pt idx="310">
                  <c:v>349.08300000000003</c:v>
                </c:pt>
                <c:pt idx="311">
                  <c:v>351.85300000000001</c:v>
                </c:pt>
                <c:pt idx="312">
                  <c:v>343.49900000000002</c:v>
                </c:pt>
                <c:pt idx="313">
                  <c:v>343.24900000000002</c:v>
                </c:pt>
                <c:pt idx="314">
                  <c:v>338.87299999999999</c:v>
                </c:pt>
                <c:pt idx="315">
                  <c:v>344.60399999999998</c:v>
                </c:pt>
                <c:pt idx="316">
                  <c:v>344.327</c:v>
                </c:pt>
                <c:pt idx="317">
                  <c:v>359.76499999999999</c:v>
                </c:pt>
                <c:pt idx="318">
                  <c:v>364.21199999999999</c:v>
                </c:pt>
                <c:pt idx="319">
                  <c:v>370.41300000000001</c:v>
                </c:pt>
                <c:pt idx="320">
                  <c:v>368.88400000000001</c:v>
                </c:pt>
                <c:pt idx="321">
                  <c:v>382.178</c:v>
                </c:pt>
                <c:pt idx="322">
                  <c:v>375.49400000000003</c:v>
                </c:pt>
                <c:pt idx="323">
                  <c:v>373.77800000000002</c:v>
                </c:pt>
                <c:pt idx="324">
                  <c:v>368.11</c:v>
                </c:pt>
                <c:pt idx="325">
                  <c:v>356.17099999999999</c:v>
                </c:pt>
                <c:pt idx="326">
                  <c:v>361.61799999999999</c:v>
                </c:pt>
                <c:pt idx="327">
                  <c:v>363.791</c:v>
                </c:pt>
                <c:pt idx="328">
                  <c:v>353.00400000000002</c:v>
                </c:pt>
                <c:pt idx="329">
                  <c:v>363.47</c:v>
                </c:pt>
                <c:pt idx="330">
                  <c:v>374.81099999999998</c:v>
                </c:pt>
                <c:pt idx="331">
                  <c:v>387.12099999999998</c:v>
                </c:pt>
                <c:pt idx="332">
                  <c:v>390.50200000000001</c:v>
                </c:pt>
                <c:pt idx="333">
                  <c:v>384.24700000000001</c:v>
                </c:pt>
                <c:pt idx="334">
                  <c:v>373.31799999999998</c:v>
                </c:pt>
                <c:pt idx="335">
                  <c:v>365.39400000000001</c:v>
                </c:pt>
                <c:pt idx="336">
                  <c:v>367.04700000000003</c:v>
                </c:pt>
                <c:pt idx="337">
                  <c:v>367.75799999999998</c:v>
                </c:pt>
                <c:pt idx="338">
                  <c:v>363.79399999999998</c:v>
                </c:pt>
                <c:pt idx="339">
                  <c:v>369.20699999999999</c:v>
                </c:pt>
                <c:pt idx="340">
                  <c:v>382.80700000000002</c:v>
                </c:pt>
                <c:pt idx="341">
                  <c:v>394.67</c:v>
                </c:pt>
                <c:pt idx="342">
                  <c:v>408.73099999999999</c:v>
                </c:pt>
                <c:pt idx="343">
                  <c:v>404.45600000000002</c:v>
                </c:pt>
                <c:pt idx="344">
                  <c:v>398.15499999999997</c:v>
                </c:pt>
                <c:pt idx="345">
                  <c:v>394.39400000000001</c:v>
                </c:pt>
                <c:pt idx="346">
                  <c:v>397.39600000000002</c:v>
                </c:pt>
                <c:pt idx="347">
                  <c:v>398.483</c:v>
                </c:pt>
                <c:pt idx="348">
                  <c:v>390.49200000000002</c:v>
                </c:pt>
                <c:pt idx="349">
                  <c:v>387.31900000000002</c:v>
                </c:pt>
                <c:pt idx="350">
                  <c:v>395.72500000000002</c:v>
                </c:pt>
                <c:pt idx="351">
                  <c:v>415.97899999999998</c:v>
                </c:pt>
                <c:pt idx="352">
                  <c:v>418.58100000000002</c:v>
                </c:pt>
                <c:pt idx="353">
                  <c:v>401.36</c:v>
                </c:pt>
                <c:pt idx="354">
                  <c:v>380.69499999999999</c:v>
                </c:pt>
                <c:pt idx="355">
                  <c:v>381.988</c:v>
                </c:pt>
                <c:pt idx="356">
                  <c:v>391.99799999999999</c:v>
                </c:pt>
                <c:pt idx="357">
                  <c:v>390.47300000000001</c:v>
                </c:pt>
                <c:pt idx="358">
                  <c:v>392.05900000000003</c:v>
                </c:pt>
                <c:pt idx="359">
                  <c:v>407.97899999999998</c:v>
                </c:pt>
                <c:pt idx="360">
                  <c:v>408.55799999999999</c:v>
                </c:pt>
                <c:pt idx="361">
                  <c:v>404.12200000000001</c:v>
                </c:pt>
                <c:pt idx="362">
                  <c:v>402.67899999999997</c:v>
                </c:pt>
                <c:pt idx="363">
                  <c:v>407.822</c:v>
                </c:pt>
                <c:pt idx="364">
                  <c:v>405.14</c:v>
                </c:pt>
                <c:pt idx="365">
                  <c:v>402.58600000000001</c:v>
                </c:pt>
                <c:pt idx="366">
                  <c:v>395.625</c:v>
                </c:pt>
                <c:pt idx="367">
                  <c:v>402.673</c:v>
                </c:pt>
                <c:pt idx="368">
                  <c:v>422.90100000000001</c:v>
                </c:pt>
                <c:pt idx="369">
                  <c:v>414.17</c:v>
                </c:pt>
                <c:pt idx="370">
                  <c:v>431.99700000000001</c:v>
                </c:pt>
                <c:pt idx="371">
                  <c:v>432.26400000000001</c:v>
                </c:pt>
                <c:pt idx="372">
                  <c:v>419.51</c:v>
                </c:pt>
                <c:pt idx="373">
                  <c:v>429.13900000000001</c:v>
                </c:pt>
                <c:pt idx="374">
                  <c:v>422.27600000000001</c:v>
                </c:pt>
                <c:pt idx="375">
                  <c:v>453.04300000000001</c:v>
                </c:pt>
                <c:pt idx="376">
                  <c:v>467.08699999999999</c:v>
                </c:pt>
                <c:pt idx="377">
                  <c:v>471.79899999999998</c:v>
                </c:pt>
                <c:pt idx="378">
                  <c:v>473.48700000000002</c:v>
                </c:pt>
                <c:pt idx="379">
                  <c:v>454.95800000000003</c:v>
                </c:pt>
                <c:pt idx="380">
                  <c:v>441.11500000000001</c:v>
                </c:pt>
                <c:pt idx="381">
                  <c:v>438.55399999999997</c:v>
                </c:pt>
                <c:pt idx="382">
                  <c:v>437.315</c:v>
                </c:pt>
                <c:pt idx="383">
                  <c:v>433.71699999999998</c:v>
                </c:pt>
                <c:pt idx="384">
                  <c:v>433.2</c:v>
                </c:pt>
                <c:pt idx="385">
                  <c:v>432.64400000000001</c:v>
                </c:pt>
                <c:pt idx="386">
                  <c:v>426.16</c:v>
                </c:pt>
                <c:pt idx="387">
                  <c:v>425.01400000000001</c:v>
                </c:pt>
                <c:pt idx="388">
                  <c:v>421.053</c:v>
                </c:pt>
                <c:pt idx="389">
                  <c:v>422.108</c:v>
                </c:pt>
                <c:pt idx="390">
                  <c:v>421.661</c:v>
                </c:pt>
                <c:pt idx="391">
                  <c:v>440.07100000000003</c:v>
                </c:pt>
                <c:pt idx="392">
                  <c:v>465.584</c:v>
                </c:pt>
                <c:pt idx="393">
                  <c:v>470.94299999999998</c:v>
                </c:pt>
                <c:pt idx="394">
                  <c:v>467.76799999999997</c:v>
                </c:pt>
                <c:pt idx="395">
                  <c:v>470.279</c:v>
                </c:pt>
                <c:pt idx="396">
                  <c:v>463.08300000000003</c:v>
                </c:pt>
                <c:pt idx="397">
                  <c:v>451.55500000000001</c:v>
                </c:pt>
                <c:pt idx="398">
                  <c:v>436.779</c:v>
                </c:pt>
                <c:pt idx="399">
                  <c:v>450.26</c:v>
                </c:pt>
                <c:pt idx="400">
                  <c:v>444.149</c:v>
                </c:pt>
                <c:pt idx="401">
                  <c:v>435.35899999999998</c:v>
                </c:pt>
                <c:pt idx="402">
                  <c:v>429.24599999999998</c:v>
                </c:pt>
                <c:pt idx="403">
                  <c:v>422.62</c:v>
                </c:pt>
                <c:pt idx="404">
                  <c:v>427.745</c:v>
                </c:pt>
                <c:pt idx="405">
                  <c:v>425.66699999999997</c:v>
                </c:pt>
                <c:pt idx="406">
                  <c:v>425.10199999999998</c:v>
                </c:pt>
                <c:pt idx="407">
                  <c:v>434.74099999999999</c:v>
                </c:pt>
                <c:pt idx="408">
                  <c:v>408.976</c:v>
                </c:pt>
                <c:pt idx="409">
                  <c:v>404.089</c:v>
                </c:pt>
                <c:pt idx="410">
                  <c:v>400.875</c:v>
                </c:pt>
                <c:pt idx="411">
                  <c:v>389.96600000000001</c:v>
                </c:pt>
                <c:pt idx="412">
                  <c:v>382.25200000000001</c:v>
                </c:pt>
                <c:pt idx="413">
                  <c:v>372.97300000000001</c:v>
                </c:pt>
                <c:pt idx="414">
                  <c:v>342.99299999999999</c:v>
                </c:pt>
                <c:pt idx="415">
                  <c:v>328.85399999999998</c:v>
                </c:pt>
                <c:pt idx="416">
                  <c:v>331.29700000000003</c:v>
                </c:pt>
                <c:pt idx="417">
                  <c:v>336.28</c:v>
                </c:pt>
                <c:pt idx="418">
                  <c:v>332.42399999999998</c:v>
                </c:pt>
                <c:pt idx="419">
                  <c:v>330.74799999999999</c:v>
                </c:pt>
                <c:pt idx="420">
                  <c:v>333.47899999999998</c:v>
                </c:pt>
                <c:pt idx="421">
                  <c:v>348.32400000000001</c:v>
                </c:pt>
                <c:pt idx="422">
                  <c:v>349.34100000000001</c:v>
                </c:pt>
                <c:pt idx="423">
                  <c:v>362.803</c:v>
                </c:pt>
                <c:pt idx="424">
                  <c:v>389.11399999999998</c:v>
                </c:pt>
                <c:pt idx="425">
                  <c:v>377.416</c:v>
                </c:pt>
                <c:pt idx="426">
                  <c:v>372.71300000000002</c:v>
                </c:pt>
                <c:pt idx="427">
                  <c:v>358.887</c:v>
                </c:pt>
                <c:pt idx="428">
                  <c:v>352.404</c:v>
                </c:pt>
                <c:pt idx="429">
                  <c:v>357.565</c:v>
                </c:pt>
                <c:pt idx="430">
                  <c:v>347.70699999999999</c:v>
                </c:pt>
                <c:pt idx="431">
                  <c:v>344.90800000000002</c:v>
                </c:pt>
                <c:pt idx="432">
                  <c:v>348.60500000000002</c:v>
                </c:pt>
                <c:pt idx="433">
                  <c:v>342.774</c:v>
                </c:pt>
                <c:pt idx="434">
                  <c:v>339.52100000000002</c:v>
                </c:pt>
                <c:pt idx="435">
                  <c:v>338.04500000000002</c:v>
                </c:pt>
                <c:pt idx="436">
                  <c:v>322.113</c:v>
                </c:pt>
                <c:pt idx="437">
                  <c:v>321.553</c:v>
                </c:pt>
                <c:pt idx="438">
                  <c:v>319.31799999999998</c:v>
                </c:pt>
                <c:pt idx="439">
                  <c:v>313.41899999999998</c:v>
                </c:pt>
                <c:pt idx="440">
                  <c:v>311.67899999999997</c:v>
                </c:pt>
                <c:pt idx="441">
                  <c:v>313.36500000000001</c:v>
                </c:pt>
                <c:pt idx="442">
                  <c:v>317.78300000000002</c:v>
                </c:pt>
                <c:pt idx="443">
                  <c:v>314.95400000000001</c:v>
                </c:pt>
                <c:pt idx="444">
                  <c:v>316.24</c:v>
                </c:pt>
                <c:pt idx="445">
                  <c:v>308.71600000000001</c:v>
                </c:pt>
                <c:pt idx="446">
                  <c:v>308.97300000000001</c:v>
                </c:pt>
                <c:pt idx="447">
                  <c:v>312.221</c:v>
                </c:pt>
                <c:pt idx="448">
                  <c:v>306.35000000000002</c:v>
                </c:pt>
                <c:pt idx="449">
                  <c:v>303.28300000000002</c:v>
                </c:pt>
                <c:pt idx="450">
                  <c:v>302.44900000000001</c:v>
                </c:pt>
                <c:pt idx="451">
                  <c:v>301.20600000000002</c:v>
                </c:pt>
                <c:pt idx="452">
                  <c:v>301.04700000000003</c:v>
                </c:pt>
                <c:pt idx="453">
                  <c:v>300.64299999999997</c:v>
                </c:pt>
                <c:pt idx="454">
                  <c:v>300.33</c:v>
                </c:pt>
                <c:pt idx="455">
                  <c:v>306.81299999999999</c:v>
                </c:pt>
                <c:pt idx="456">
                  <c:v>309.05399999999997</c:v>
                </c:pt>
                <c:pt idx="457">
                  <c:v>304.96899999999999</c:v>
                </c:pt>
                <c:pt idx="458">
                  <c:v>310.88499999999999</c:v>
                </c:pt>
                <c:pt idx="459">
                  <c:v>319.43</c:v>
                </c:pt>
                <c:pt idx="460">
                  <c:v>328.62200000000001</c:v>
                </c:pt>
                <c:pt idx="461">
                  <c:v>330.03699999999998</c:v>
                </c:pt>
                <c:pt idx="462">
                  <c:v>333.66199999999998</c:v>
                </c:pt>
                <c:pt idx="463">
                  <c:v>336.084</c:v>
                </c:pt>
                <c:pt idx="464">
                  <c:v>333.11099999999999</c:v>
                </c:pt>
                <c:pt idx="465">
                  <c:v>327.63299999999998</c:v>
                </c:pt>
                <c:pt idx="466">
                  <c:v>322.678</c:v>
                </c:pt>
                <c:pt idx="467">
                  <c:v>323.363</c:v>
                </c:pt>
                <c:pt idx="468">
                  <c:v>324.83199999999999</c:v>
                </c:pt>
                <c:pt idx="469">
                  <c:v>325.45400000000001</c:v>
                </c:pt>
                <c:pt idx="470">
                  <c:v>324.423</c:v>
                </c:pt>
                <c:pt idx="471">
                  <c:v>320.06599999999997</c:v>
                </c:pt>
                <c:pt idx="472">
                  <c:v>321.95400000000001</c:v>
                </c:pt>
                <c:pt idx="473">
                  <c:v>328.09199999999998</c:v>
                </c:pt>
                <c:pt idx="474">
                  <c:v>327.66800000000001</c:v>
                </c:pt>
                <c:pt idx="475">
                  <c:v>327.69499999999999</c:v>
                </c:pt>
                <c:pt idx="476">
                  <c:v>327.75200000000001</c:v>
                </c:pt>
                <c:pt idx="477">
                  <c:v>322.22300000000001</c:v>
                </c:pt>
                <c:pt idx="478">
                  <c:v>322.69299999999998</c:v>
                </c:pt>
                <c:pt idx="479">
                  <c:v>317.15800000000002</c:v>
                </c:pt>
                <c:pt idx="480">
                  <c:v>308.12400000000002</c:v>
                </c:pt>
                <c:pt idx="481">
                  <c:v>304.35199999999998</c:v>
                </c:pt>
                <c:pt idx="482">
                  <c:v>302.52800000000002</c:v>
                </c:pt>
                <c:pt idx="483">
                  <c:v>307.68700000000001</c:v>
                </c:pt>
                <c:pt idx="484">
                  <c:v>306.75299999999999</c:v>
                </c:pt>
                <c:pt idx="485">
                  <c:v>301.06700000000001</c:v>
                </c:pt>
                <c:pt idx="486">
                  <c:v>291.81799999999998</c:v>
                </c:pt>
                <c:pt idx="487">
                  <c:v>294.923</c:v>
                </c:pt>
                <c:pt idx="488">
                  <c:v>296.68700000000001</c:v>
                </c:pt>
                <c:pt idx="489">
                  <c:v>293.06200000000001</c:v>
                </c:pt>
                <c:pt idx="490">
                  <c:v>291.94</c:v>
                </c:pt>
                <c:pt idx="491">
                  <c:v>311.745</c:v>
                </c:pt>
                <c:pt idx="492">
                  <c:v>312.33600000000001</c:v>
                </c:pt>
                <c:pt idx="493">
                  <c:v>313.65600000000001</c:v>
                </c:pt>
                <c:pt idx="494">
                  <c:v>315.84199999999998</c:v>
                </c:pt>
                <c:pt idx="495">
                  <c:v>311.85000000000002</c:v>
                </c:pt>
                <c:pt idx="496">
                  <c:v>309.26100000000002</c:v>
                </c:pt>
                <c:pt idx="497">
                  <c:v>307.565</c:v>
                </c:pt>
                <c:pt idx="498">
                  <c:v>303.29500000000002</c:v>
                </c:pt>
                <c:pt idx="499">
                  <c:v>304.73599999999999</c:v>
                </c:pt>
                <c:pt idx="500">
                  <c:v>305.524</c:v>
                </c:pt>
              </c:numCache>
            </c:numRef>
          </c:val>
          <c:smooth val="0"/>
          <c:extLst>
            <c:ext xmlns:c16="http://schemas.microsoft.com/office/drawing/2014/chart" uri="{C3380CC4-5D6E-409C-BE32-E72D297353CC}">
              <c16:uniqueId val="{00000004-2F98-47CC-9DEB-645E3007B4D3}"/>
            </c:ext>
          </c:extLst>
        </c:ser>
        <c:ser>
          <c:idx val="5"/>
          <c:order val="5"/>
          <c:tx>
            <c:strRef>
              <c:f>'directH (tkr)'!$B$30</c:f>
              <c:strCache>
                <c:ptCount val="1"/>
                <c:pt idx="0">
                  <c:v>VW 5 1/8 PERP nc-23</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val>
            <c:numRef>
              <c:f>'directH (tkr)'!$F$30:$SU$30</c:f>
              <c:numCache>
                <c:formatCode>0</c:formatCode>
                <c:ptCount val="510"/>
                <c:pt idx="0">
                  <c:v>357.69900000000001</c:v>
                </c:pt>
                <c:pt idx="1">
                  <c:v>355.41800000000001</c:v>
                </c:pt>
                <c:pt idx="2">
                  <c:v>355.11399999999998</c:v>
                </c:pt>
                <c:pt idx="3">
                  <c:v>349.89800000000002</c:v>
                </c:pt>
                <c:pt idx="4">
                  <c:v>344.87599999999998</c:v>
                </c:pt>
                <c:pt idx="5">
                  <c:v>351.06</c:v>
                </c:pt>
                <c:pt idx="6">
                  <c:v>340.14100000000002</c:v>
                </c:pt>
                <c:pt idx="7">
                  <c:v>339.53</c:v>
                </c:pt>
                <c:pt idx="8">
                  <c:v>322.75099999999998</c:v>
                </c:pt>
                <c:pt idx="9">
                  <c:v>307.74900000000002</c:v>
                </c:pt>
                <c:pt idx="10">
                  <c:v>330.92399999999998</c:v>
                </c:pt>
                <c:pt idx="11">
                  <c:v>324.608</c:v>
                </c:pt>
                <c:pt idx="12">
                  <c:v>329.77699999999999</c:v>
                </c:pt>
                <c:pt idx="13">
                  <c:v>307.77</c:v>
                </c:pt>
                <c:pt idx="14">
                  <c:v>275.69799999999998</c:v>
                </c:pt>
                <c:pt idx="15">
                  <c:v>246.36500000000001</c:v>
                </c:pt>
                <c:pt idx="16">
                  <c:v>261.88</c:v>
                </c:pt>
                <c:pt idx="17">
                  <c:v>321.24400000000003</c:v>
                </c:pt>
                <c:pt idx="18">
                  <c:v>335.85500000000002</c:v>
                </c:pt>
                <c:pt idx="19">
                  <c:v>363.31200000000001</c:v>
                </c:pt>
                <c:pt idx="20">
                  <c:v>367.91899999999998</c:v>
                </c:pt>
                <c:pt idx="21">
                  <c:v>361.24</c:v>
                </c:pt>
                <c:pt idx="22">
                  <c:v>349.75599999999997</c:v>
                </c:pt>
                <c:pt idx="23">
                  <c:v>348.09800000000001</c:v>
                </c:pt>
                <c:pt idx="24">
                  <c:v>369.63600000000002</c:v>
                </c:pt>
                <c:pt idx="25">
                  <c:v>386.84399999999999</c:v>
                </c:pt>
                <c:pt idx="26">
                  <c:v>388.35599999999999</c:v>
                </c:pt>
                <c:pt idx="27">
                  <c:v>389.089</c:v>
                </c:pt>
                <c:pt idx="28">
                  <c:v>398.54599999999999</c:v>
                </c:pt>
                <c:pt idx="29">
                  <c:v>408.59800000000001</c:v>
                </c:pt>
                <c:pt idx="30">
                  <c:v>439.57600000000002</c:v>
                </c:pt>
                <c:pt idx="31">
                  <c:v>458.33499999999998</c:v>
                </c:pt>
                <c:pt idx="32">
                  <c:v>456.05900000000003</c:v>
                </c:pt>
                <c:pt idx="33">
                  <c:v>444.33600000000001</c:v>
                </c:pt>
                <c:pt idx="34">
                  <c:v>446.16</c:v>
                </c:pt>
                <c:pt idx="35">
                  <c:v>448.06400000000002</c:v>
                </c:pt>
                <c:pt idx="36">
                  <c:v>456.13600000000002</c:v>
                </c:pt>
                <c:pt idx="37">
                  <c:v>462.839</c:v>
                </c:pt>
                <c:pt idx="38">
                  <c:v>477.95400000000001</c:v>
                </c:pt>
                <c:pt idx="39">
                  <c:v>487.774</c:v>
                </c:pt>
                <c:pt idx="40">
                  <c:v>493.91899999999998</c:v>
                </c:pt>
                <c:pt idx="41">
                  <c:v>451.36500000000001</c:v>
                </c:pt>
                <c:pt idx="42">
                  <c:v>436.14400000000001</c:v>
                </c:pt>
                <c:pt idx="43">
                  <c:v>415.24700000000001</c:v>
                </c:pt>
                <c:pt idx="44">
                  <c:v>397.84500000000003</c:v>
                </c:pt>
                <c:pt idx="45">
                  <c:v>424.88799999999998</c:v>
                </c:pt>
                <c:pt idx="46">
                  <c:v>435.84899999999999</c:v>
                </c:pt>
                <c:pt idx="47">
                  <c:v>496.83199999999999</c:v>
                </c:pt>
                <c:pt idx="48">
                  <c:v>505.43700000000001</c:v>
                </c:pt>
                <c:pt idx="49">
                  <c:v>489.48</c:v>
                </c:pt>
                <c:pt idx="50">
                  <c:v>469.85199999999998</c:v>
                </c:pt>
                <c:pt idx="51">
                  <c:v>455.99900000000002</c:v>
                </c:pt>
                <c:pt idx="52">
                  <c:v>410.18299999999999</c:v>
                </c:pt>
                <c:pt idx="53">
                  <c:v>383.43400000000003</c:v>
                </c:pt>
                <c:pt idx="54">
                  <c:v>444.99099999999999</c:v>
                </c:pt>
                <c:pt idx="55">
                  <c:v>512.62099999999998</c:v>
                </c:pt>
                <c:pt idx="56">
                  <c:v>530.42600000000004</c:v>
                </c:pt>
                <c:pt idx="57">
                  <c:v>582.51400000000001</c:v>
                </c:pt>
                <c:pt idx="58">
                  <c:v>589.95899999999995</c:v>
                </c:pt>
                <c:pt idx="59">
                  <c:v>579.13099999999997</c:v>
                </c:pt>
                <c:pt idx="60">
                  <c:v>569.64400000000001</c:v>
                </c:pt>
                <c:pt idx="61">
                  <c:v>566.02700000000004</c:v>
                </c:pt>
                <c:pt idx="62">
                  <c:v>570.15899999999999</c:v>
                </c:pt>
                <c:pt idx="63">
                  <c:v>520.62699999999995</c:v>
                </c:pt>
                <c:pt idx="64">
                  <c:v>486.48899999999998</c:v>
                </c:pt>
                <c:pt idx="65">
                  <c:v>486.791</c:v>
                </c:pt>
                <c:pt idx="66">
                  <c:v>616.89200000000005</c:v>
                </c:pt>
                <c:pt idx="67">
                  <c:v>669.81100000000004</c:v>
                </c:pt>
                <c:pt idx="68">
                  <c:v>641.18100000000004</c:v>
                </c:pt>
                <c:pt idx="69">
                  <c:v>740.18600000000004</c:v>
                </c:pt>
                <c:pt idx="70">
                  <c:v>754.99599999999998</c:v>
                </c:pt>
                <c:pt idx="71">
                  <c:v>642.34500000000003</c:v>
                </c:pt>
                <c:pt idx="72">
                  <c:v>525.779</c:v>
                </c:pt>
                <c:pt idx="73">
                  <c:v>435.154</c:v>
                </c:pt>
                <c:pt idx="74">
                  <c:v>416.62799999999999</c:v>
                </c:pt>
                <c:pt idx="75">
                  <c:v>321.851</c:v>
                </c:pt>
                <c:pt idx="76">
                  <c:v>308.89100000000002</c:v>
                </c:pt>
                <c:pt idx="77">
                  <c:v>323.60500000000002</c:v>
                </c:pt>
                <c:pt idx="78">
                  <c:v>273.40300000000002</c:v>
                </c:pt>
                <c:pt idx="79">
                  <c:v>241.86500000000001</c:v>
                </c:pt>
                <c:pt idx="80">
                  <c:v>227.154</c:v>
                </c:pt>
                <c:pt idx="81">
                  <c:v>236.887</c:v>
                </c:pt>
                <c:pt idx="82">
                  <c:v>271.63400000000001</c:v>
                </c:pt>
                <c:pt idx="83">
                  <c:v>268.56799999999998</c:v>
                </c:pt>
                <c:pt idx="84">
                  <c:v>234.36099999999999</c:v>
                </c:pt>
                <c:pt idx="85">
                  <c:v>213.816</c:v>
                </c:pt>
                <c:pt idx="86">
                  <c:v>206.124</c:v>
                </c:pt>
                <c:pt idx="87">
                  <c:v>196.161</c:v>
                </c:pt>
                <c:pt idx="88">
                  <c:v>171.87899999999999</c:v>
                </c:pt>
                <c:pt idx="89">
                  <c:v>172.91499999999999</c:v>
                </c:pt>
                <c:pt idx="90">
                  <c:v>174.97200000000001</c:v>
                </c:pt>
                <c:pt idx="91">
                  <c:v>178.048</c:v>
                </c:pt>
                <c:pt idx="92">
                  <c:v>177.40700000000001</c:v>
                </c:pt>
                <c:pt idx="93">
                  <c:v>179.60599999999999</c:v>
                </c:pt>
                <c:pt idx="94">
                  <c:v>179.73</c:v>
                </c:pt>
                <c:pt idx="95">
                  <c:v>179.55099999999999</c:v>
                </c:pt>
                <c:pt idx="96">
                  <c:v>181.40899999999999</c:v>
                </c:pt>
                <c:pt idx="97">
                  <c:v>181.595</c:v>
                </c:pt>
                <c:pt idx="98">
                  <c:v>177.74700000000001</c:v>
                </c:pt>
                <c:pt idx="99">
                  <c:v>176.375</c:v>
                </c:pt>
                <c:pt idx="100">
                  <c:v>181.05699999999999</c:v>
                </c:pt>
                <c:pt idx="101">
                  <c:v>187.80500000000001</c:v>
                </c:pt>
                <c:pt idx="102">
                  <c:v>195.57400000000001</c:v>
                </c:pt>
                <c:pt idx="103">
                  <c:v>195.42099999999999</c:v>
                </c:pt>
                <c:pt idx="104">
                  <c:v>193.578</c:v>
                </c:pt>
                <c:pt idx="105">
                  <c:v>186.21700000000001</c:v>
                </c:pt>
                <c:pt idx="106">
                  <c:v>187.17599999999999</c:v>
                </c:pt>
                <c:pt idx="107">
                  <c:v>191.167</c:v>
                </c:pt>
                <c:pt idx="108">
                  <c:v>176.995</c:v>
                </c:pt>
                <c:pt idx="109">
                  <c:v>173.32499999999999</c:v>
                </c:pt>
                <c:pt idx="110">
                  <c:v>168.827</c:v>
                </c:pt>
                <c:pt idx="111">
                  <c:v>168.179</c:v>
                </c:pt>
                <c:pt idx="112">
                  <c:v>165.607</c:v>
                </c:pt>
                <c:pt idx="113">
                  <c:v>167.37200000000001</c:v>
                </c:pt>
                <c:pt idx="114">
                  <c:v>172.40799999999999</c:v>
                </c:pt>
                <c:pt idx="115">
                  <c:v>175.88499999999999</c:v>
                </c:pt>
                <c:pt idx="116">
                  <c:v>172.66200000000001</c:v>
                </c:pt>
                <c:pt idx="117">
                  <c:v>171.779</c:v>
                </c:pt>
                <c:pt idx="118">
                  <c:v>171.83099999999999</c:v>
                </c:pt>
                <c:pt idx="119">
                  <c:v>172.66399999999999</c:v>
                </c:pt>
                <c:pt idx="120">
                  <c:v>178.03899999999999</c:v>
                </c:pt>
                <c:pt idx="121">
                  <c:v>166.673</c:v>
                </c:pt>
                <c:pt idx="122">
                  <c:v>159.405</c:v>
                </c:pt>
                <c:pt idx="123">
                  <c:v>154.97800000000001</c:v>
                </c:pt>
                <c:pt idx="124">
                  <c:v>146.78899999999999</c:v>
                </c:pt>
                <c:pt idx="125">
                  <c:v>144.78700000000001</c:v>
                </c:pt>
                <c:pt idx="126">
                  <c:v>144.40199999999999</c:v>
                </c:pt>
                <c:pt idx="127">
                  <c:v>147.59200000000001</c:v>
                </c:pt>
                <c:pt idx="128">
                  <c:v>147.84700000000001</c:v>
                </c:pt>
                <c:pt idx="129">
                  <c:v>149.20400000000001</c:v>
                </c:pt>
                <c:pt idx="130">
                  <c:v>149.86600000000001</c:v>
                </c:pt>
                <c:pt idx="131">
                  <c:v>150.441</c:v>
                </c:pt>
                <c:pt idx="132">
                  <c:v>152.167</c:v>
                </c:pt>
                <c:pt idx="133">
                  <c:v>153.89699999999999</c:v>
                </c:pt>
                <c:pt idx="134">
                  <c:v>154.041</c:v>
                </c:pt>
                <c:pt idx="135">
                  <c:v>154.62700000000001</c:v>
                </c:pt>
                <c:pt idx="136">
                  <c:v>159.69999999999999</c:v>
                </c:pt>
                <c:pt idx="137">
                  <c:v>158.715</c:v>
                </c:pt>
                <c:pt idx="138">
                  <c:v>156.56299999999999</c:v>
                </c:pt>
                <c:pt idx="139">
                  <c:v>158.16999999999999</c:v>
                </c:pt>
                <c:pt idx="140">
                  <c:v>169.31200000000001</c:v>
                </c:pt>
                <c:pt idx="141">
                  <c:v>174.303</c:v>
                </c:pt>
                <c:pt idx="142">
                  <c:v>182.51300000000001</c:v>
                </c:pt>
                <c:pt idx="143">
                  <c:v>183.94499999999999</c:v>
                </c:pt>
                <c:pt idx="144">
                  <c:v>175.62200000000001</c:v>
                </c:pt>
                <c:pt idx="145">
                  <c:v>177.953</c:v>
                </c:pt>
                <c:pt idx="146">
                  <c:v>179.18700000000001</c:v>
                </c:pt>
                <c:pt idx="147">
                  <c:v>177.93899999999999</c:v>
                </c:pt>
                <c:pt idx="148">
                  <c:v>177.93899999999999</c:v>
                </c:pt>
                <c:pt idx="149">
                  <c:v>185.64099999999999</c:v>
                </c:pt>
                <c:pt idx="150">
                  <c:v>199.55099999999999</c:v>
                </c:pt>
                <c:pt idx="151">
                  <c:v>203.10900000000001</c:v>
                </c:pt>
                <c:pt idx="152">
                  <c:v>204.03100000000001</c:v>
                </c:pt>
                <c:pt idx="153">
                  <c:v>200.16499999999999</c:v>
                </c:pt>
                <c:pt idx="154">
                  <c:v>199.90700000000001</c:v>
                </c:pt>
                <c:pt idx="155">
                  <c:v>199.666</c:v>
                </c:pt>
                <c:pt idx="156">
                  <c:v>202.203</c:v>
                </c:pt>
                <c:pt idx="157">
                  <c:v>201.477</c:v>
                </c:pt>
                <c:pt idx="158">
                  <c:v>198.077</c:v>
                </c:pt>
                <c:pt idx="159">
                  <c:v>198.54900000000001</c:v>
                </c:pt>
                <c:pt idx="160">
                  <c:v>192.22300000000001</c:v>
                </c:pt>
                <c:pt idx="161">
                  <c:v>189.32</c:v>
                </c:pt>
                <c:pt idx="162">
                  <c:v>187.43199999999999</c:v>
                </c:pt>
                <c:pt idx="163">
                  <c:v>185.87200000000001</c:v>
                </c:pt>
                <c:pt idx="164">
                  <c:v>195.39</c:v>
                </c:pt>
                <c:pt idx="165">
                  <c:v>205.40299999999999</c:v>
                </c:pt>
                <c:pt idx="166">
                  <c:v>206.78399999999999</c:v>
                </c:pt>
                <c:pt idx="167">
                  <c:v>203.58</c:v>
                </c:pt>
                <c:pt idx="168">
                  <c:v>196.23</c:v>
                </c:pt>
                <c:pt idx="169">
                  <c:v>191.48</c:v>
                </c:pt>
                <c:pt idx="170">
                  <c:v>194.02</c:v>
                </c:pt>
                <c:pt idx="171">
                  <c:v>198.37</c:v>
                </c:pt>
                <c:pt idx="172">
                  <c:v>201.405</c:v>
                </c:pt>
                <c:pt idx="173">
                  <c:v>202.154</c:v>
                </c:pt>
                <c:pt idx="174">
                  <c:v>205.32</c:v>
                </c:pt>
                <c:pt idx="175">
                  <c:v>212.59299999999999</c:v>
                </c:pt>
                <c:pt idx="176">
                  <c:v>213.40299999999999</c:v>
                </c:pt>
                <c:pt idx="177">
                  <c:v>218.35900000000001</c:v>
                </c:pt>
                <c:pt idx="178">
                  <c:v>222.929</c:v>
                </c:pt>
                <c:pt idx="179">
                  <c:v>226.31899999999999</c:v>
                </c:pt>
                <c:pt idx="180">
                  <c:v>227.02199999999999</c:v>
                </c:pt>
                <c:pt idx="181">
                  <c:v>234.56899999999999</c:v>
                </c:pt>
                <c:pt idx="182">
                  <c:v>238.39699999999999</c:v>
                </c:pt>
                <c:pt idx="183">
                  <c:v>237.399</c:v>
                </c:pt>
                <c:pt idx="184">
                  <c:v>228.69300000000001</c:v>
                </c:pt>
                <c:pt idx="185">
                  <c:v>228.44900000000001</c:v>
                </c:pt>
                <c:pt idx="186">
                  <c:v>228.00700000000001</c:v>
                </c:pt>
                <c:pt idx="187">
                  <c:v>222.821</c:v>
                </c:pt>
                <c:pt idx="188">
                  <c:v>214.93299999999999</c:v>
                </c:pt>
                <c:pt idx="189">
                  <c:v>218.149</c:v>
                </c:pt>
                <c:pt idx="190">
                  <c:v>219.114</c:v>
                </c:pt>
                <c:pt idx="191">
                  <c:v>222.46</c:v>
                </c:pt>
                <c:pt idx="192">
                  <c:v>225.239</c:v>
                </c:pt>
                <c:pt idx="193">
                  <c:v>221.33199999999999</c:v>
                </c:pt>
                <c:pt idx="194">
                  <c:v>221.51499999999999</c:v>
                </c:pt>
                <c:pt idx="195">
                  <c:v>217.38499999999999</c:v>
                </c:pt>
                <c:pt idx="196">
                  <c:v>225.994</c:v>
                </c:pt>
                <c:pt idx="197">
                  <c:v>224.434</c:v>
                </c:pt>
                <c:pt idx="198">
                  <c:v>214.42500000000001</c:v>
                </c:pt>
                <c:pt idx="199">
                  <c:v>208.43600000000001</c:v>
                </c:pt>
                <c:pt idx="200">
                  <c:v>203.441</c:v>
                </c:pt>
                <c:pt idx="201">
                  <c:v>203.52600000000001</c:v>
                </c:pt>
                <c:pt idx="202">
                  <c:v>236.83500000000001</c:v>
                </c:pt>
                <c:pt idx="203">
                  <c:v>233.55500000000001</c:v>
                </c:pt>
                <c:pt idx="204">
                  <c:v>226.12299999999999</c:v>
                </c:pt>
                <c:pt idx="205">
                  <c:v>223.624</c:v>
                </c:pt>
                <c:pt idx="206">
                  <c:v>219.93100000000001</c:v>
                </c:pt>
                <c:pt idx="207">
                  <c:v>229.607</c:v>
                </c:pt>
                <c:pt idx="208">
                  <c:v>233.02799999999999</c:v>
                </c:pt>
                <c:pt idx="209">
                  <c:v>229.02799999999999</c:v>
                </c:pt>
                <c:pt idx="210">
                  <c:v>228.76</c:v>
                </c:pt>
                <c:pt idx="211">
                  <c:v>231.54300000000001</c:v>
                </c:pt>
                <c:pt idx="212">
                  <c:v>234.911</c:v>
                </c:pt>
                <c:pt idx="213">
                  <c:v>229.971</c:v>
                </c:pt>
                <c:pt idx="214">
                  <c:v>229.304</c:v>
                </c:pt>
                <c:pt idx="215">
                  <c:v>228.5</c:v>
                </c:pt>
                <c:pt idx="216">
                  <c:v>225.82</c:v>
                </c:pt>
                <c:pt idx="217">
                  <c:v>237.077</c:v>
                </c:pt>
                <c:pt idx="218">
                  <c:v>247.649</c:v>
                </c:pt>
                <c:pt idx="219">
                  <c:v>253.85599999999999</c:v>
                </c:pt>
                <c:pt idx="220">
                  <c:v>271.08100000000002</c:v>
                </c:pt>
                <c:pt idx="221">
                  <c:v>278.245</c:v>
                </c:pt>
                <c:pt idx="222">
                  <c:v>259.77199999999999</c:v>
                </c:pt>
                <c:pt idx="223">
                  <c:v>248.16499999999999</c:v>
                </c:pt>
                <c:pt idx="224">
                  <c:v>241.191</c:v>
                </c:pt>
                <c:pt idx="225">
                  <c:v>247.01400000000001</c:v>
                </c:pt>
                <c:pt idx="226">
                  <c:v>249.58500000000001</c:v>
                </c:pt>
                <c:pt idx="227">
                  <c:v>258.334</c:v>
                </c:pt>
                <c:pt idx="228">
                  <c:v>263.012</c:v>
                </c:pt>
                <c:pt idx="229">
                  <c:v>277.19299999999998</c:v>
                </c:pt>
                <c:pt idx="230">
                  <c:v>262.10700000000003</c:v>
                </c:pt>
                <c:pt idx="231">
                  <c:v>248.982</c:v>
                </c:pt>
                <c:pt idx="232">
                  <c:v>247.36799999999999</c:v>
                </c:pt>
                <c:pt idx="233">
                  <c:v>245.792</c:v>
                </c:pt>
                <c:pt idx="234">
                  <c:v>225.84200000000001</c:v>
                </c:pt>
                <c:pt idx="235">
                  <c:v>222.797</c:v>
                </c:pt>
                <c:pt idx="236">
                  <c:v>221.09299999999999</c:v>
                </c:pt>
                <c:pt idx="237">
                  <c:v>234.572</c:v>
                </c:pt>
                <c:pt idx="238">
                  <c:v>244.83099999999999</c:v>
                </c:pt>
                <c:pt idx="239">
                  <c:v>251.53399999999999</c:v>
                </c:pt>
                <c:pt idx="240">
                  <c:v>251.40600000000001</c:v>
                </c:pt>
                <c:pt idx="241">
                  <c:v>252.28800000000001</c:v>
                </c:pt>
                <c:pt idx="242">
                  <c:v>236.69</c:v>
                </c:pt>
                <c:pt idx="243">
                  <c:v>222.91399999999999</c:v>
                </c:pt>
                <c:pt idx="244">
                  <c:v>223.41900000000001</c:v>
                </c:pt>
                <c:pt idx="245">
                  <c:v>222.59299999999999</c:v>
                </c:pt>
                <c:pt idx="246">
                  <c:v>223.03200000000001</c:v>
                </c:pt>
                <c:pt idx="247">
                  <c:v>234.595</c:v>
                </c:pt>
                <c:pt idx="248">
                  <c:v>241.16900000000001</c:v>
                </c:pt>
                <c:pt idx="249">
                  <c:v>230.87700000000001</c:v>
                </c:pt>
                <c:pt idx="250">
                  <c:v>214.72200000000001</c:v>
                </c:pt>
                <c:pt idx="251">
                  <c:v>212.703</c:v>
                </c:pt>
                <c:pt idx="252">
                  <c:v>218.24799999999999</c:v>
                </c:pt>
                <c:pt idx="253">
                  <c:v>220.75899999999999</c:v>
                </c:pt>
                <c:pt idx="254">
                  <c:v>221.24100000000001</c:v>
                </c:pt>
                <c:pt idx="255">
                  <c:v>233.58199999999999</c:v>
                </c:pt>
                <c:pt idx="256">
                  <c:v>239.33799999999999</c:v>
                </c:pt>
                <c:pt idx="257">
                  <c:v>240.86</c:v>
                </c:pt>
                <c:pt idx="258">
                  <c:v>240.50800000000001</c:v>
                </c:pt>
                <c:pt idx="259">
                  <c:v>233.76300000000001</c:v>
                </c:pt>
                <c:pt idx="260">
                  <c:v>229.04599999999999</c:v>
                </c:pt>
                <c:pt idx="261">
                  <c:v>220.83500000000001</c:v>
                </c:pt>
                <c:pt idx="262">
                  <c:v>227.214</c:v>
                </c:pt>
                <c:pt idx="263">
                  <c:v>243.31</c:v>
                </c:pt>
                <c:pt idx="264">
                  <c:v>262.23599999999999</c:v>
                </c:pt>
                <c:pt idx="265">
                  <c:v>264.55700000000002</c:v>
                </c:pt>
                <c:pt idx="266">
                  <c:v>264.31700000000001</c:v>
                </c:pt>
                <c:pt idx="267">
                  <c:v>263.43200000000002</c:v>
                </c:pt>
                <c:pt idx="268">
                  <c:v>249.03700000000001</c:v>
                </c:pt>
                <c:pt idx="269">
                  <c:v>257.44799999999998</c:v>
                </c:pt>
                <c:pt idx="270">
                  <c:v>264.26299999999998</c:v>
                </c:pt>
                <c:pt idx="271">
                  <c:v>264.34500000000003</c:v>
                </c:pt>
                <c:pt idx="272">
                  <c:v>272.24599999999998</c:v>
                </c:pt>
                <c:pt idx="273">
                  <c:v>278.59500000000003</c:v>
                </c:pt>
                <c:pt idx="274">
                  <c:v>295.31099999999998</c:v>
                </c:pt>
                <c:pt idx="275">
                  <c:v>292.65600000000001</c:v>
                </c:pt>
                <c:pt idx="276">
                  <c:v>283.89299999999997</c:v>
                </c:pt>
                <c:pt idx="277">
                  <c:v>287.51400000000001</c:v>
                </c:pt>
                <c:pt idx="278">
                  <c:v>283.78800000000001</c:v>
                </c:pt>
                <c:pt idx="279">
                  <c:v>287.62</c:v>
                </c:pt>
                <c:pt idx="280">
                  <c:v>285.60000000000002</c:v>
                </c:pt>
                <c:pt idx="281">
                  <c:v>286.45400000000001</c:v>
                </c:pt>
                <c:pt idx="282">
                  <c:v>270.02499999999998</c:v>
                </c:pt>
                <c:pt idx="283">
                  <c:v>261.65100000000001</c:v>
                </c:pt>
                <c:pt idx="284">
                  <c:v>255.06100000000001</c:v>
                </c:pt>
                <c:pt idx="285">
                  <c:v>253.52699999999999</c:v>
                </c:pt>
                <c:pt idx="286">
                  <c:v>251.59800000000001</c:v>
                </c:pt>
                <c:pt idx="287">
                  <c:v>261.77499999999998</c:v>
                </c:pt>
                <c:pt idx="288">
                  <c:v>265.68200000000002</c:v>
                </c:pt>
                <c:pt idx="289">
                  <c:v>266.51400000000001</c:v>
                </c:pt>
                <c:pt idx="290">
                  <c:v>259.58300000000003</c:v>
                </c:pt>
                <c:pt idx="291">
                  <c:v>265.94799999999998</c:v>
                </c:pt>
                <c:pt idx="292">
                  <c:v>259.96199999999999</c:v>
                </c:pt>
                <c:pt idx="293">
                  <c:v>247.72200000000001</c:v>
                </c:pt>
                <c:pt idx="294">
                  <c:v>231.92500000000001</c:v>
                </c:pt>
                <c:pt idx="295">
                  <c:v>230.976</c:v>
                </c:pt>
                <c:pt idx="296">
                  <c:v>229.81299999999999</c:v>
                </c:pt>
                <c:pt idx="297">
                  <c:v>239.41300000000001</c:v>
                </c:pt>
                <c:pt idx="298">
                  <c:v>240.32400000000001</c:v>
                </c:pt>
                <c:pt idx="299">
                  <c:v>241.71199999999999</c:v>
                </c:pt>
                <c:pt idx="300">
                  <c:v>256.185</c:v>
                </c:pt>
                <c:pt idx="301">
                  <c:v>235.23599999999999</c:v>
                </c:pt>
                <c:pt idx="302">
                  <c:v>235.292</c:v>
                </c:pt>
                <c:pt idx="303">
                  <c:v>236.42500000000001</c:v>
                </c:pt>
                <c:pt idx="304">
                  <c:v>235.29900000000001</c:v>
                </c:pt>
                <c:pt idx="305">
                  <c:v>234.523</c:v>
                </c:pt>
                <c:pt idx="306">
                  <c:v>235.761</c:v>
                </c:pt>
                <c:pt idx="307">
                  <c:v>240.923</c:v>
                </c:pt>
                <c:pt idx="308">
                  <c:v>254.738</c:v>
                </c:pt>
                <c:pt idx="309">
                  <c:v>262.76400000000001</c:v>
                </c:pt>
                <c:pt idx="310">
                  <c:v>262.49900000000002</c:v>
                </c:pt>
                <c:pt idx="311">
                  <c:v>263.05700000000002</c:v>
                </c:pt>
                <c:pt idx="312">
                  <c:v>253.29599999999999</c:v>
                </c:pt>
                <c:pt idx="313">
                  <c:v>250.92699999999999</c:v>
                </c:pt>
                <c:pt idx="314">
                  <c:v>248.37100000000001</c:v>
                </c:pt>
                <c:pt idx="315">
                  <c:v>254.02099999999999</c:v>
                </c:pt>
                <c:pt idx="316">
                  <c:v>258.29599999999999</c:v>
                </c:pt>
                <c:pt idx="317">
                  <c:v>273.81700000000001</c:v>
                </c:pt>
                <c:pt idx="318">
                  <c:v>278.18299999999999</c:v>
                </c:pt>
                <c:pt idx="319">
                  <c:v>282.7</c:v>
                </c:pt>
                <c:pt idx="320">
                  <c:v>285.28899999999999</c:v>
                </c:pt>
                <c:pt idx="321">
                  <c:v>295.57400000000001</c:v>
                </c:pt>
                <c:pt idx="322">
                  <c:v>289.63499999999999</c:v>
                </c:pt>
                <c:pt idx="323">
                  <c:v>287.50099999999998</c:v>
                </c:pt>
                <c:pt idx="324">
                  <c:v>280.93799999999999</c:v>
                </c:pt>
                <c:pt idx="325">
                  <c:v>270.39299999999997</c:v>
                </c:pt>
                <c:pt idx="326">
                  <c:v>280.05</c:v>
                </c:pt>
                <c:pt idx="327">
                  <c:v>282.27699999999999</c:v>
                </c:pt>
                <c:pt idx="328">
                  <c:v>274.10500000000002</c:v>
                </c:pt>
                <c:pt idx="329">
                  <c:v>286.44799999999998</c:v>
                </c:pt>
                <c:pt idx="330">
                  <c:v>296.82799999999997</c:v>
                </c:pt>
                <c:pt idx="331">
                  <c:v>310.577</c:v>
                </c:pt>
                <c:pt idx="332">
                  <c:v>313.40499999999997</c:v>
                </c:pt>
                <c:pt idx="333">
                  <c:v>309.642</c:v>
                </c:pt>
                <c:pt idx="334">
                  <c:v>299.59300000000002</c:v>
                </c:pt>
                <c:pt idx="335">
                  <c:v>293.26900000000001</c:v>
                </c:pt>
                <c:pt idx="336">
                  <c:v>297.92099999999999</c:v>
                </c:pt>
                <c:pt idx="337">
                  <c:v>298.58999999999997</c:v>
                </c:pt>
                <c:pt idx="338">
                  <c:v>295.18</c:v>
                </c:pt>
                <c:pt idx="339">
                  <c:v>298.988</c:v>
                </c:pt>
                <c:pt idx="340">
                  <c:v>307.36599999999999</c:v>
                </c:pt>
                <c:pt idx="341">
                  <c:v>316.85599999999999</c:v>
                </c:pt>
                <c:pt idx="342">
                  <c:v>330.96899999999999</c:v>
                </c:pt>
                <c:pt idx="343">
                  <c:v>327.488</c:v>
                </c:pt>
                <c:pt idx="344">
                  <c:v>322.00599999999997</c:v>
                </c:pt>
                <c:pt idx="345">
                  <c:v>321.15499999999997</c:v>
                </c:pt>
                <c:pt idx="346">
                  <c:v>325.34800000000001</c:v>
                </c:pt>
                <c:pt idx="347">
                  <c:v>328.18599999999998</c:v>
                </c:pt>
                <c:pt idx="348">
                  <c:v>318.858</c:v>
                </c:pt>
                <c:pt idx="349">
                  <c:v>315.63299999999998</c:v>
                </c:pt>
                <c:pt idx="350">
                  <c:v>326.48599999999999</c:v>
                </c:pt>
                <c:pt idx="351">
                  <c:v>344.49900000000002</c:v>
                </c:pt>
                <c:pt idx="352">
                  <c:v>345.64299999999997</c:v>
                </c:pt>
                <c:pt idx="353">
                  <c:v>328.15899999999999</c:v>
                </c:pt>
                <c:pt idx="354">
                  <c:v>308.32900000000001</c:v>
                </c:pt>
                <c:pt idx="355">
                  <c:v>309.315</c:v>
                </c:pt>
                <c:pt idx="356">
                  <c:v>319.19400000000002</c:v>
                </c:pt>
                <c:pt idx="357">
                  <c:v>319.62400000000002</c:v>
                </c:pt>
                <c:pt idx="358">
                  <c:v>320.92500000000001</c:v>
                </c:pt>
                <c:pt idx="359">
                  <c:v>335.91</c:v>
                </c:pt>
                <c:pt idx="360">
                  <c:v>335.42500000000001</c:v>
                </c:pt>
                <c:pt idx="361">
                  <c:v>331.72699999999998</c:v>
                </c:pt>
                <c:pt idx="362">
                  <c:v>331.28</c:v>
                </c:pt>
                <c:pt idx="363">
                  <c:v>336.59800000000001</c:v>
                </c:pt>
                <c:pt idx="364">
                  <c:v>334.66500000000002</c:v>
                </c:pt>
                <c:pt idx="365">
                  <c:v>332.95499999999998</c:v>
                </c:pt>
                <c:pt idx="366">
                  <c:v>325.67500000000001</c:v>
                </c:pt>
                <c:pt idx="367">
                  <c:v>334.505</c:v>
                </c:pt>
                <c:pt idx="368">
                  <c:v>363.11900000000003</c:v>
                </c:pt>
                <c:pt idx="369">
                  <c:v>361.13</c:v>
                </c:pt>
                <c:pt idx="370">
                  <c:v>393.13499999999999</c:v>
                </c:pt>
                <c:pt idx="371">
                  <c:v>396.41899999999998</c:v>
                </c:pt>
                <c:pt idx="372">
                  <c:v>382.83</c:v>
                </c:pt>
                <c:pt idx="373">
                  <c:v>391.72399999999999</c:v>
                </c:pt>
                <c:pt idx="374">
                  <c:v>386.35</c:v>
                </c:pt>
                <c:pt idx="375">
                  <c:v>420.298</c:v>
                </c:pt>
                <c:pt idx="376">
                  <c:v>433.54199999999997</c:v>
                </c:pt>
                <c:pt idx="377">
                  <c:v>436.57299999999998</c:v>
                </c:pt>
                <c:pt idx="378">
                  <c:v>438.88200000000001</c:v>
                </c:pt>
                <c:pt idx="379">
                  <c:v>422.22699999999998</c:v>
                </c:pt>
                <c:pt idx="380">
                  <c:v>408.82</c:v>
                </c:pt>
                <c:pt idx="381">
                  <c:v>406.76</c:v>
                </c:pt>
                <c:pt idx="382">
                  <c:v>405.77499999999998</c:v>
                </c:pt>
                <c:pt idx="383">
                  <c:v>403.39800000000002</c:v>
                </c:pt>
                <c:pt idx="384">
                  <c:v>403.30399999999997</c:v>
                </c:pt>
                <c:pt idx="385">
                  <c:v>400.93599999999998</c:v>
                </c:pt>
                <c:pt idx="386">
                  <c:v>396.99099999999999</c:v>
                </c:pt>
                <c:pt idx="387">
                  <c:v>396.25200000000001</c:v>
                </c:pt>
                <c:pt idx="388">
                  <c:v>390.375</c:v>
                </c:pt>
                <c:pt idx="389">
                  <c:v>389.35899999999998</c:v>
                </c:pt>
                <c:pt idx="390">
                  <c:v>387.22500000000002</c:v>
                </c:pt>
                <c:pt idx="391">
                  <c:v>406.76100000000002</c:v>
                </c:pt>
                <c:pt idx="392">
                  <c:v>426.73500000000001</c:v>
                </c:pt>
                <c:pt idx="393">
                  <c:v>430.58600000000001</c:v>
                </c:pt>
                <c:pt idx="394">
                  <c:v>426.44799999999998</c:v>
                </c:pt>
                <c:pt idx="395">
                  <c:v>422.35899999999998</c:v>
                </c:pt>
                <c:pt idx="396">
                  <c:v>411.53899999999999</c:v>
                </c:pt>
                <c:pt idx="397">
                  <c:v>403.36500000000001</c:v>
                </c:pt>
                <c:pt idx="398">
                  <c:v>387.15600000000001</c:v>
                </c:pt>
                <c:pt idx="399">
                  <c:v>402.58199999999999</c:v>
                </c:pt>
                <c:pt idx="400">
                  <c:v>395.298</c:v>
                </c:pt>
                <c:pt idx="401">
                  <c:v>383.61700000000002</c:v>
                </c:pt>
                <c:pt idx="402">
                  <c:v>371.10399999999998</c:v>
                </c:pt>
                <c:pt idx="403">
                  <c:v>364.31799999999998</c:v>
                </c:pt>
                <c:pt idx="404">
                  <c:v>369.85300000000001</c:v>
                </c:pt>
                <c:pt idx="405">
                  <c:v>366.279</c:v>
                </c:pt>
                <c:pt idx="406">
                  <c:v>366.13600000000002</c:v>
                </c:pt>
                <c:pt idx="407">
                  <c:v>375.94</c:v>
                </c:pt>
                <c:pt idx="408">
                  <c:v>354.214</c:v>
                </c:pt>
                <c:pt idx="409">
                  <c:v>345.79700000000003</c:v>
                </c:pt>
                <c:pt idx="410">
                  <c:v>340.81900000000002</c:v>
                </c:pt>
                <c:pt idx="411">
                  <c:v>324.38499999999999</c:v>
                </c:pt>
                <c:pt idx="412">
                  <c:v>317.26</c:v>
                </c:pt>
                <c:pt idx="413">
                  <c:v>312.14</c:v>
                </c:pt>
                <c:pt idx="414">
                  <c:v>292.70999999999998</c:v>
                </c:pt>
                <c:pt idx="415">
                  <c:v>280.78500000000003</c:v>
                </c:pt>
                <c:pt idx="416">
                  <c:v>281.41000000000003</c:v>
                </c:pt>
                <c:pt idx="417">
                  <c:v>283.96199999999999</c:v>
                </c:pt>
                <c:pt idx="418">
                  <c:v>283.63</c:v>
                </c:pt>
                <c:pt idx="419">
                  <c:v>279.88</c:v>
                </c:pt>
                <c:pt idx="420">
                  <c:v>282.87700000000001</c:v>
                </c:pt>
                <c:pt idx="421">
                  <c:v>292.81900000000002</c:v>
                </c:pt>
                <c:pt idx="422">
                  <c:v>290.71499999999997</c:v>
                </c:pt>
                <c:pt idx="423">
                  <c:v>303.32900000000001</c:v>
                </c:pt>
                <c:pt idx="424">
                  <c:v>328.31799999999998</c:v>
                </c:pt>
                <c:pt idx="425">
                  <c:v>310.423</c:v>
                </c:pt>
                <c:pt idx="426">
                  <c:v>307.34800000000001</c:v>
                </c:pt>
                <c:pt idx="427">
                  <c:v>292.56799999999998</c:v>
                </c:pt>
                <c:pt idx="428">
                  <c:v>285.589</c:v>
                </c:pt>
                <c:pt idx="429">
                  <c:v>288.52699999999999</c:v>
                </c:pt>
                <c:pt idx="430">
                  <c:v>279.45999999999998</c:v>
                </c:pt>
                <c:pt idx="431">
                  <c:v>276.39400000000001</c:v>
                </c:pt>
                <c:pt idx="432">
                  <c:v>276.86500000000001</c:v>
                </c:pt>
                <c:pt idx="433">
                  <c:v>269.99299999999999</c:v>
                </c:pt>
                <c:pt idx="434">
                  <c:v>267.78500000000003</c:v>
                </c:pt>
                <c:pt idx="435">
                  <c:v>266.19499999999999</c:v>
                </c:pt>
                <c:pt idx="436">
                  <c:v>256.04300000000001</c:v>
                </c:pt>
                <c:pt idx="437">
                  <c:v>255.77099999999999</c:v>
                </c:pt>
                <c:pt idx="438">
                  <c:v>253.17599999999999</c:v>
                </c:pt>
                <c:pt idx="439">
                  <c:v>246.77799999999999</c:v>
                </c:pt>
                <c:pt idx="440">
                  <c:v>246.05500000000001</c:v>
                </c:pt>
                <c:pt idx="441">
                  <c:v>247.83199999999999</c:v>
                </c:pt>
                <c:pt idx="442">
                  <c:v>254.02</c:v>
                </c:pt>
                <c:pt idx="443">
                  <c:v>251.85599999999999</c:v>
                </c:pt>
                <c:pt idx="444">
                  <c:v>254.08099999999999</c:v>
                </c:pt>
                <c:pt idx="445">
                  <c:v>249.065</c:v>
                </c:pt>
                <c:pt idx="446">
                  <c:v>250.74299999999999</c:v>
                </c:pt>
                <c:pt idx="447">
                  <c:v>254.65600000000001</c:v>
                </c:pt>
                <c:pt idx="448">
                  <c:v>246.46899999999999</c:v>
                </c:pt>
                <c:pt idx="449">
                  <c:v>244.613</c:v>
                </c:pt>
                <c:pt idx="450">
                  <c:v>242.75299999999999</c:v>
                </c:pt>
                <c:pt idx="451">
                  <c:v>241.56</c:v>
                </c:pt>
                <c:pt idx="452">
                  <c:v>242.86</c:v>
                </c:pt>
                <c:pt idx="453">
                  <c:v>243.49700000000001</c:v>
                </c:pt>
                <c:pt idx="454">
                  <c:v>243.99</c:v>
                </c:pt>
                <c:pt idx="455">
                  <c:v>251.50800000000001</c:v>
                </c:pt>
                <c:pt idx="456">
                  <c:v>253.566</c:v>
                </c:pt>
                <c:pt idx="457">
                  <c:v>252.464</c:v>
                </c:pt>
                <c:pt idx="458">
                  <c:v>259.45699999999999</c:v>
                </c:pt>
                <c:pt idx="459">
                  <c:v>271.50400000000002</c:v>
                </c:pt>
                <c:pt idx="460">
                  <c:v>285.13600000000002</c:v>
                </c:pt>
                <c:pt idx="461">
                  <c:v>285.70499999999998</c:v>
                </c:pt>
                <c:pt idx="462">
                  <c:v>287.00599999999997</c:v>
                </c:pt>
                <c:pt idx="463">
                  <c:v>288.88099999999997</c:v>
                </c:pt>
                <c:pt idx="464">
                  <c:v>285.95400000000001</c:v>
                </c:pt>
                <c:pt idx="465">
                  <c:v>280.37299999999999</c:v>
                </c:pt>
                <c:pt idx="466">
                  <c:v>274.15600000000001</c:v>
                </c:pt>
                <c:pt idx="467">
                  <c:v>274.74700000000001</c:v>
                </c:pt>
                <c:pt idx="468">
                  <c:v>275.89400000000001</c:v>
                </c:pt>
                <c:pt idx="469">
                  <c:v>277.51400000000001</c:v>
                </c:pt>
                <c:pt idx="470">
                  <c:v>272.166</c:v>
                </c:pt>
                <c:pt idx="471">
                  <c:v>269.87400000000002</c:v>
                </c:pt>
                <c:pt idx="472">
                  <c:v>273.07299999999998</c:v>
                </c:pt>
                <c:pt idx="473">
                  <c:v>280.09500000000003</c:v>
                </c:pt>
                <c:pt idx="474">
                  <c:v>279.517</c:v>
                </c:pt>
                <c:pt idx="475">
                  <c:v>279.291</c:v>
                </c:pt>
                <c:pt idx="476">
                  <c:v>280.49400000000003</c:v>
                </c:pt>
                <c:pt idx="477">
                  <c:v>275.87200000000001</c:v>
                </c:pt>
                <c:pt idx="478">
                  <c:v>276.13</c:v>
                </c:pt>
                <c:pt idx="479">
                  <c:v>270.02999999999997</c:v>
                </c:pt>
                <c:pt idx="480">
                  <c:v>262.464</c:v>
                </c:pt>
                <c:pt idx="481">
                  <c:v>260.15699999999998</c:v>
                </c:pt>
                <c:pt idx="482">
                  <c:v>258.495</c:v>
                </c:pt>
                <c:pt idx="483">
                  <c:v>259.83</c:v>
                </c:pt>
                <c:pt idx="484">
                  <c:v>258.37599999999998</c:v>
                </c:pt>
                <c:pt idx="485">
                  <c:v>252.23699999999999</c:v>
                </c:pt>
                <c:pt idx="486">
                  <c:v>240.24299999999999</c:v>
                </c:pt>
                <c:pt idx="487">
                  <c:v>243.40799999999999</c:v>
                </c:pt>
                <c:pt idx="488">
                  <c:v>244.994</c:v>
                </c:pt>
                <c:pt idx="489">
                  <c:v>245.05699999999999</c:v>
                </c:pt>
                <c:pt idx="490">
                  <c:v>245.36</c:v>
                </c:pt>
                <c:pt idx="491">
                  <c:v>260.42200000000003</c:v>
                </c:pt>
                <c:pt idx="492">
                  <c:v>261.68599999999998</c:v>
                </c:pt>
                <c:pt idx="493">
                  <c:v>264.12299999999999</c:v>
                </c:pt>
                <c:pt idx="494">
                  <c:v>265.83800000000002</c:v>
                </c:pt>
                <c:pt idx="495">
                  <c:v>263.48</c:v>
                </c:pt>
                <c:pt idx="496">
                  <c:v>262.04300000000001</c:v>
                </c:pt>
                <c:pt idx="497">
                  <c:v>261.47899999999998</c:v>
                </c:pt>
                <c:pt idx="498">
                  <c:v>260.21600000000001</c:v>
                </c:pt>
                <c:pt idx="499">
                  <c:v>261.351</c:v>
                </c:pt>
                <c:pt idx="500">
                  <c:v>261.23599999999999</c:v>
                </c:pt>
                <c:pt idx="501">
                  <c:v>262.75099999999998</c:v>
                </c:pt>
                <c:pt idx="502">
                  <c:v>255.91</c:v>
                </c:pt>
                <c:pt idx="503">
                  <c:v>263.87299999999999</c:v>
                </c:pt>
                <c:pt idx="504">
                  <c:v>271.63200000000001</c:v>
                </c:pt>
                <c:pt idx="505">
                  <c:v>282.22500000000002</c:v>
                </c:pt>
                <c:pt idx="506">
                  <c:v>297.137</c:v>
                </c:pt>
                <c:pt idx="507">
                  <c:v>302.97399999999999</c:v>
                </c:pt>
                <c:pt idx="508">
                  <c:v>308.65699999999998</c:v>
                </c:pt>
              </c:numCache>
            </c:numRef>
          </c:val>
          <c:smooth val="0"/>
          <c:extLst>
            <c:ext xmlns:c16="http://schemas.microsoft.com/office/drawing/2014/chart" uri="{C3380CC4-5D6E-409C-BE32-E72D297353CC}">
              <c16:uniqueId val="{00000005-2F98-47CC-9DEB-645E3007B4D3}"/>
            </c:ext>
          </c:extLst>
        </c:ser>
        <c:ser>
          <c:idx val="6"/>
          <c:order val="6"/>
          <c:tx>
            <c:strRef>
              <c:f>'directH (tkr)'!$B$31</c:f>
              <c:strCache>
                <c:ptCount val="1"/>
                <c:pt idx="0">
                  <c:v>VW 2.7 PERP nc-22</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val>
            <c:numRef>
              <c:f>'directH (tkr)'!$F$31:$SU$31</c:f>
              <c:numCache>
                <c:formatCode>0</c:formatCode>
                <c:ptCount val="510"/>
                <c:pt idx="0">
                  <c:v>393.38</c:v>
                </c:pt>
                <c:pt idx="1">
                  <c:v>391.95499999999998</c:v>
                </c:pt>
                <c:pt idx="2">
                  <c:v>390.36200000000002</c:v>
                </c:pt>
                <c:pt idx="3">
                  <c:v>384.67200000000003</c:v>
                </c:pt>
                <c:pt idx="4">
                  <c:v>377.83699999999999</c:v>
                </c:pt>
                <c:pt idx="5">
                  <c:v>390.01900000000001</c:v>
                </c:pt>
                <c:pt idx="6">
                  <c:v>376.089</c:v>
                </c:pt>
                <c:pt idx="7">
                  <c:v>372.14400000000001</c:v>
                </c:pt>
                <c:pt idx="8">
                  <c:v>340.83800000000002</c:v>
                </c:pt>
                <c:pt idx="9">
                  <c:v>319.601</c:v>
                </c:pt>
                <c:pt idx="10">
                  <c:v>341.84800000000001</c:v>
                </c:pt>
                <c:pt idx="11">
                  <c:v>334.58</c:v>
                </c:pt>
                <c:pt idx="12">
                  <c:v>344.47300000000001</c:v>
                </c:pt>
                <c:pt idx="13">
                  <c:v>317.24599999999998</c:v>
                </c:pt>
                <c:pt idx="14">
                  <c:v>272.27600000000001</c:v>
                </c:pt>
                <c:pt idx="15">
                  <c:v>223.173</c:v>
                </c:pt>
                <c:pt idx="16">
                  <c:v>231.852</c:v>
                </c:pt>
                <c:pt idx="17">
                  <c:v>303.88900000000001</c:v>
                </c:pt>
                <c:pt idx="18">
                  <c:v>324.52499999999998</c:v>
                </c:pt>
                <c:pt idx="19">
                  <c:v>361.66199999999998</c:v>
                </c:pt>
                <c:pt idx="20">
                  <c:v>367.02100000000002</c:v>
                </c:pt>
                <c:pt idx="21">
                  <c:v>365.14400000000001</c:v>
                </c:pt>
                <c:pt idx="22">
                  <c:v>347.45499999999998</c:v>
                </c:pt>
                <c:pt idx="23">
                  <c:v>350.14</c:v>
                </c:pt>
                <c:pt idx="24">
                  <c:v>375.62299999999999</c:v>
                </c:pt>
                <c:pt idx="25">
                  <c:v>407.52499999999998</c:v>
                </c:pt>
                <c:pt idx="26">
                  <c:v>408.09</c:v>
                </c:pt>
                <c:pt idx="27">
                  <c:v>405.62400000000002</c:v>
                </c:pt>
                <c:pt idx="28">
                  <c:v>412.18900000000002</c:v>
                </c:pt>
                <c:pt idx="29">
                  <c:v>431.35199999999998</c:v>
                </c:pt>
                <c:pt idx="30">
                  <c:v>468.08499999999998</c:v>
                </c:pt>
                <c:pt idx="31">
                  <c:v>486.87799999999999</c:v>
                </c:pt>
                <c:pt idx="32">
                  <c:v>488.08100000000002</c:v>
                </c:pt>
                <c:pt idx="33">
                  <c:v>466.88099999999997</c:v>
                </c:pt>
                <c:pt idx="34">
                  <c:v>463.59</c:v>
                </c:pt>
                <c:pt idx="35">
                  <c:v>465.76799999999997</c:v>
                </c:pt>
                <c:pt idx="36">
                  <c:v>482.495</c:v>
                </c:pt>
                <c:pt idx="37">
                  <c:v>488.00900000000001</c:v>
                </c:pt>
                <c:pt idx="38">
                  <c:v>501.78100000000001</c:v>
                </c:pt>
                <c:pt idx="39">
                  <c:v>510.358</c:v>
                </c:pt>
                <c:pt idx="40">
                  <c:v>516.697</c:v>
                </c:pt>
                <c:pt idx="41">
                  <c:v>459.63299999999998</c:v>
                </c:pt>
                <c:pt idx="42">
                  <c:v>445.59699999999998</c:v>
                </c:pt>
                <c:pt idx="43">
                  <c:v>424.83199999999999</c:v>
                </c:pt>
                <c:pt idx="44">
                  <c:v>405.75599999999997</c:v>
                </c:pt>
                <c:pt idx="45">
                  <c:v>441.32900000000001</c:v>
                </c:pt>
                <c:pt idx="46">
                  <c:v>453.61</c:v>
                </c:pt>
                <c:pt idx="47">
                  <c:v>510.29500000000002</c:v>
                </c:pt>
                <c:pt idx="48">
                  <c:v>514.05799999999999</c:v>
                </c:pt>
                <c:pt idx="49">
                  <c:v>492.565</c:v>
                </c:pt>
                <c:pt idx="50">
                  <c:v>465.62200000000001</c:v>
                </c:pt>
                <c:pt idx="51">
                  <c:v>449.77800000000002</c:v>
                </c:pt>
                <c:pt idx="52">
                  <c:v>401.851</c:v>
                </c:pt>
                <c:pt idx="53">
                  <c:v>368.84800000000001</c:v>
                </c:pt>
                <c:pt idx="54">
                  <c:v>453.762</c:v>
                </c:pt>
                <c:pt idx="55">
                  <c:v>537.59100000000001</c:v>
                </c:pt>
                <c:pt idx="56">
                  <c:v>570.44100000000003</c:v>
                </c:pt>
                <c:pt idx="57">
                  <c:v>620.577</c:v>
                </c:pt>
                <c:pt idx="58">
                  <c:v>610.89700000000005</c:v>
                </c:pt>
                <c:pt idx="59">
                  <c:v>599.81399999999996</c:v>
                </c:pt>
                <c:pt idx="60">
                  <c:v>584.72699999999998</c:v>
                </c:pt>
                <c:pt idx="61">
                  <c:v>576.029</c:v>
                </c:pt>
                <c:pt idx="62">
                  <c:v>576.53499999999997</c:v>
                </c:pt>
                <c:pt idx="63">
                  <c:v>532.74699999999996</c:v>
                </c:pt>
                <c:pt idx="64">
                  <c:v>494.03</c:v>
                </c:pt>
                <c:pt idx="65">
                  <c:v>494.80200000000002</c:v>
                </c:pt>
                <c:pt idx="66">
                  <c:v>639.85599999999999</c:v>
                </c:pt>
                <c:pt idx="67">
                  <c:v>696.41200000000003</c:v>
                </c:pt>
                <c:pt idx="68">
                  <c:v>654.68499999999995</c:v>
                </c:pt>
                <c:pt idx="69">
                  <c:v>776.88599999999997</c:v>
                </c:pt>
                <c:pt idx="70">
                  <c:v>793.13</c:v>
                </c:pt>
                <c:pt idx="71">
                  <c:v>687.26199999999994</c:v>
                </c:pt>
                <c:pt idx="72">
                  <c:v>576.53399999999999</c:v>
                </c:pt>
                <c:pt idx="73">
                  <c:v>472.28899999999999</c:v>
                </c:pt>
                <c:pt idx="74">
                  <c:v>435.19600000000003</c:v>
                </c:pt>
                <c:pt idx="75">
                  <c:v>332.03199999999998</c:v>
                </c:pt>
                <c:pt idx="76">
                  <c:v>309.30700000000002</c:v>
                </c:pt>
                <c:pt idx="77">
                  <c:v>335.59800000000001</c:v>
                </c:pt>
                <c:pt idx="78">
                  <c:v>264.41899999999998</c:v>
                </c:pt>
                <c:pt idx="79">
                  <c:v>229.94499999999999</c:v>
                </c:pt>
                <c:pt idx="80">
                  <c:v>206.453</c:v>
                </c:pt>
                <c:pt idx="81">
                  <c:v>215.80799999999999</c:v>
                </c:pt>
                <c:pt idx="82">
                  <c:v>256.31299999999999</c:v>
                </c:pt>
                <c:pt idx="83">
                  <c:v>255.744</c:v>
                </c:pt>
                <c:pt idx="84">
                  <c:v>214.053</c:v>
                </c:pt>
                <c:pt idx="85">
                  <c:v>188.11</c:v>
                </c:pt>
                <c:pt idx="86">
                  <c:v>179.8</c:v>
                </c:pt>
                <c:pt idx="87">
                  <c:v>171.327</c:v>
                </c:pt>
                <c:pt idx="88">
                  <c:v>148.172</c:v>
                </c:pt>
                <c:pt idx="89">
                  <c:v>148.459</c:v>
                </c:pt>
                <c:pt idx="90">
                  <c:v>151.50200000000001</c:v>
                </c:pt>
                <c:pt idx="91">
                  <c:v>152.50299999999999</c:v>
                </c:pt>
                <c:pt idx="92">
                  <c:v>150.577</c:v>
                </c:pt>
                <c:pt idx="93">
                  <c:v>150.511</c:v>
                </c:pt>
                <c:pt idx="94">
                  <c:v>150.46100000000001</c:v>
                </c:pt>
                <c:pt idx="95">
                  <c:v>150.06700000000001</c:v>
                </c:pt>
                <c:pt idx="96">
                  <c:v>151.68299999999999</c:v>
                </c:pt>
                <c:pt idx="97">
                  <c:v>152.91499999999999</c:v>
                </c:pt>
                <c:pt idx="98">
                  <c:v>149.29400000000001</c:v>
                </c:pt>
                <c:pt idx="99">
                  <c:v>146.37100000000001</c:v>
                </c:pt>
                <c:pt idx="100">
                  <c:v>150.98699999999999</c:v>
                </c:pt>
                <c:pt idx="101">
                  <c:v>158.32</c:v>
                </c:pt>
                <c:pt idx="102">
                  <c:v>169.57599999999999</c:v>
                </c:pt>
                <c:pt idx="103">
                  <c:v>166.65899999999999</c:v>
                </c:pt>
                <c:pt idx="104">
                  <c:v>165.09</c:v>
                </c:pt>
                <c:pt idx="105">
                  <c:v>160.87799999999999</c:v>
                </c:pt>
                <c:pt idx="106">
                  <c:v>162.255</c:v>
                </c:pt>
                <c:pt idx="107">
                  <c:v>164.73099999999999</c:v>
                </c:pt>
                <c:pt idx="108">
                  <c:v>151.529</c:v>
                </c:pt>
                <c:pt idx="109">
                  <c:v>148.56</c:v>
                </c:pt>
                <c:pt idx="110">
                  <c:v>144.86500000000001</c:v>
                </c:pt>
                <c:pt idx="111">
                  <c:v>143.97399999999999</c:v>
                </c:pt>
                <c:pt idx="112">
                  <c:v>143.04499999999999</c:v>
                </c:pt>
                <c:pt idx="113">
                  <c:v>146.31100000000001</c:v>
                </c:pt>
                <c:pt idx="114">
                  <c:v>154.059</c:v>
                </c:pt>
                <c:pt idx="115">
                  <c:v>160.93799999999999</c:v>
                </c:pt>
                <c:pt idx="116">
                  <c:v>160.81899999999999</c:v>
                </c:pt>
                <c:pt idx="117">
                  <c:v>160.68799999999999</c:v>
                </c:pt>
                <c:pt idx="118">
                  <c:v>163.30699999999999</c:v>
                </c:pt>
                <c:pt idx="119">
                  <c:v>165.50800000000001</c:v>
                </c:pt>
                <c:pt idx="120">
                  <c:v>172.667</c:v>
                </c:pt>
                <c:pt idx="121">
                  <c:v>168.56299999999999</c:v>
                </c:pt>
                <c:pt idx="122">
                  <c:v>165.13800000000001</c:v>
                </c:pt>
                <c:pt idx="123">
                  <c:v>161.77000000000001</c:v>
                </c:pt>
                <c:pt idx="124">
                  <c:v>156.32</c:v>
                </c:pt>
                <c:pt idx="125">
                  <c:v>154.74700000000001</c:v>
                </c:pt>
                <c:pt idx="126">
                  <c:v>154.67500000000001</c:v>
                </c:pt>
                <c:pt idx="127">
                  <c:v>157.33000000000001</c:v>
                </c:pt>
                <c:pt idx="128">
                  <c:v>157.22200000000001</c:v>
                </c:pt>
                <c:pt idx="129">
                  <c:v>159.02199999999999</c:v>
                </c:pt>
                <c:pt idx="130">
                  <c:v>159.221</c:v>
                </c:pt>
                <c:pt idx="131">
                  <c:v>160.05000000000001</c:v>
                </c:pt>
                <c:pt idx="132">
                  <c:v>162.64599999999999</c:v>
                </c:pt>
                <c:pt idx="133">
                  <c:v>164.17099999999999</c:v>
                </c:pt>
                <c:pt idx="134">
                  <c:v>164.32900000000001</c:v>
                </c:pt>
                <c:pt idx="135">
                  <c:v>164.06100000000001</c:v>
                </c:pt>
                <c:pt idx="136">
                  <c:v>168.62899999999999</c:v>
                </c:pt>
                <c:pt idx="137">
                  <c:v>167.81</c:v>
                </c:pt>
                <c:pt idx="138">
                  <c:v>166.15600000000001</c:v>
                </c:pt>
                <c:pt idx="139">
                  <c:v>167.471</c:v>
                </c:pt>
                <c:pt idx="140">
                  <c:v>177.73699999999999</c:v>
                </c:pt>
                <c:pt idx="141">
                  <c:v>182.69399999999999</c:v>
                </c:pt>
                <c:pt idx="142">
                  <c:v>192.10900000000001</c:v>
                </c:pt>
                <c:pt idx="143">
                  <c:v>192.1</c:v>
                </c:pt>
                <c:pt idx="144">
                  <c:v>184.654</c:v>
                </c:pt>
                <c:pt idx="145">
                  <c:v>185.61799999999999</c:v>
                </c:pt>
                <c:pt idx="146">
                  <c:v>185.91</c:v>
                </c:pt>
                <c:pt idx="147">
                  <c:v>183.928</c:v>
                </c:pt>
                <c:pt idx="148">
                  <c:v>181.93199999999999</c:v>
                </c:pt>
                <c:pt idx="149">
                  <c:v>187.904</c:v>
                </c:pt>
                <c:pt idx="150">
                  <c:v>199.46299999999999</c:v>
                </c:pt>
                <c:pt idx="151">
                  <c:v>203.226</c:v>
                </c:pt>
                <c:pt idx="152">
                  <c:v>202.47399999999999</c:v>
                </c:pt>
                <c:pt idx="153">
                  <c:v>195.751</c:v>
                </c:pt>
                <c:pt idx="154">
                  <c:v>193.869</c:v>
                </c:pt>
                <c:pt idx="155">
                  <c:v>194.16800000000001</c:v>
                </c:pt>
                <c:pt idx="156">
                  <c:v>194.982</c:v>
                </c:pt>
                <c:pt idx="157">
                  <c:v>193.41499999999999</c:v>
                </c:pt>
                <c:pt idx="158">
                  <c:v>187.166</c:v>
                </c:pt>
                <c:pt idx="159">
                  <c:v>189.27699999999999</c:v>
                </c:pt>
                <c:pt idx="160">
                  <c:v>183.54599999999999</c:v>
                </c:pt>
                <c:pt idx="161">
                  <c:v>175.69800000000001</c:v>
                </c:pt>
                <c:pt idx="162">
                  <c:v>170.47200000000001</c:v>
                </c:pt>
                <c:pt idx="163">
                  <c:v>166.839</c:v>
                </c:pt>
                <c:pt idx="164">
                  <c:v>177.35300000000001</c:v>
                </c:pt>
                <c:pt idx="165">
                  <c:v>191.31700000000001</c:v>
                </c:pt>
                <c:pt idx="166">
                  <c:v>195.61500000000001</c:v>
                </c:pt>
                <c:pt idx="167">
                  <c:v>192.91200000000001</c:v>
                </c:pt>
                <c:pt idx="168">
                  <c:v>180.16399999999999</c:v>
                </c:pt>
                <c:pt idx="169">
                  <c:v>174.57300000000001</c:v>
                </c:pt>
                <c:pt idx="170">
                  <c:v>175.71199999999999</c:v>
                </c:pt>
                <c:pt idx="171">
                  <c:v>179.21600000000001</c:v>
                </c:pt>
                <c:pt idx="172">
                  <c:v>181.405</c:v>
                </c:pt>
                <c:pt idx="173">
                  <c:v>181.68700000000001</c:v>
                </c:pt>
                <c:pt idx="174">
                  <c:v>186.70599999999999</c:v>
                </c:pt>
                <c:pt idx="175">
                  <c:v>193.333</c:v>
                </c:pt>
                <c:pt idx="176">
                  <c:v>194.595</c:v>
                </c:pt>
                <c:pt idx="177">
                  <c:v>201.56899999999999</c:v>
                </c:pt>
                <c:pt idx="178">
                  <c:v>207.001</c:v>
                </c:pt>
                <c:pt idx="179">
                  <c:v>210.95500000000001</c:v>
                </c:pt>
                <c:pt idx="180">
                  <c:v>211.74</c:v>
                </c:pt>
                <c:pt idx="181">
                  <c:v>220.214</c:v>
                </c:pt>
                <c:pt idx="182">
                  <c:v>223.601</c:v>
                </c:pt>
                <c:pt idx="183">
                  <c:v>222.83600000000001</c:v>
                </c:pt>
                <c:pt idx="184">
                  <c:v>216.65100000000001</c:v>
                </c:pt>
                <c:pt idx="185">
                  <c:v>215.364</c:v>
                </c:pt>
                <c:pt idx="186">
                  <c:v>216.44</c:v>
                </c:pt>
                <c:pt idx="187">
                  <c:v>211.74700000000001</c:v>
                </c:pt>
                <c:pt idx="188">
                  <c:v>200.798</c:v>
                </c:pt>
                <c:pt idx="189">
                  <c:v>205.15899999999999</c:v>
                </c:pt>
                <c:pt idx="190">
                  <c:v>206.69</c:v>
                </c:pt>
                <c:pt idx="191">
                  <c:v>209.72499999999999</c:v>
                </c:pt>
                <c:pt idx="192">
                  <c:v>215.66900000000001</c:v>
                </c:pt>
                <c:pt idx="193">
                  <c:v>211.214</c:v>
                </c:pt>
                <c:pt idx="194">
                  <c:v>212.87299999999999</c:v>
                </c:pt>
                <c:pt idx="195">
                  <c:v>210.62799999999999</c:v>
                </c:pt>
                <c:pt idx="196">
                  <c:v>221.48599999999999</c:v>
                </c:pt>
                <c:pt idx="197">
                  <c:v>220.40799999999999</c:v>
                </c:pt>
                <c:pt idx="198">
                  <c:v>209.93</c:v>
                </c:pt>
                <c:pt idx="199">
                  <c:v>202.24199999999999</c:v>
                </c:pt>
                <c:pt idx="200">
                  <c:v>197.99600000000001</c:v>
                </c:pt>
                <c:pt idx="201">
                  <c:v>195.917</c:v>
                </c:pt>
                <c:pt idx="202">
                  <c:v>238.649</c:v>
                </c:pt>
                <c:pt idx="203">
                  <c:v>231.02</c:v>
                </c:pt>
                <c:pt idx="204">
                  <c:v>221.881</c:v>
                </c:pt>
                <c:pt idx="205">
                  <c:v>219.06399999999999</c:v>
                </c:pt>
                <c:pt idx="206">
                  <c:v>214.64</c:v>
                </c:pt>
                <c:pt idx="207">
                  <c:v>222.55099999999999</c:v>
                </c:pt>
                <c:pt idx="208">
                  <c:v>223.94800000000001</c:v>
                </c:pt>
                <c:pt idx="209">
                  <c:v>220.179</c:v>
                </c:pt>
                <c:pt idx="210">
                  <c:v>218.946</c:v>
                </c:pt>
                <c:pt idx="211">
                  <c:v>221.36099999999999</c:v>
                </c:pt>
                <c:pt idx="212">
                  <c:v>223.26400000000001</c:v>
                </c:pt>
                <c:pt idx="213">
                  <c:v>218.18100000000001</c:v>
                </c:pt>
                <c:pt idx="214">
                  <c:v>217.869</c:v>
                </c:pt>
                <c:pt idx="215">
                  <c:v>216.459</c:v>
                </c:pt>
                <c:pt idx="216">
                  <c:v>214.72</c:v>
                </c:pt>
                <c:pt idx="217">
                  <c:v>226.61</c:v>
                </c:pt>
                <c:pt idx="218">
                  <c:v>239.328</c:v>
                </c:pt>
                <c:pt idx="219">
                  <c:v>249.33</c:v>
                </c:pt>
                <c:pt idx="220">
                  <c:v>266.09699999999998</c:v>
                </c:pt>
                <c:pt idx="221">
                  <c:v>272.387</c:v>
                </c:pt>
                <c:pt idx="222">
                  <c:v>249.893</c:v>
                </c:pt>
                <c:pt idx="223">
                  <c:v>242.82400000000001</c:v>
                </c:pt>
                <c:pt idx="224">
                  <c:v>237.17</c:v>
                </c:pt>
                <c:pt idx="225">
                  <c:v>241.143</c:v>
                </c:pt>
                <c:pt idx="226">
                  <c:v>242.82499999999999</c:v>
                </c:pt>
                <c:pt idx="227">
                  <c:v>251.28299999999999</c:v>
                </c:pt>
                <c:pt idx="228">
                  <c:v>260.73500000000001</c:v>
                </c:pt>
                <c:pt idx="229">
                  <c:v>277.97699999999998</c:v>
                </c:pt>
                <c:pt idx="230">
                  <c:v>260.84199999999998</c:v>
                </c:pt>
                <c:pt idx="231">
                  <c:v>239.28</c:v>
                </c:pt>
                <c:pt idx="232">
                  <c:v>237.756</c:v>
                </c:pt>
                <c:pt idx="233">
                  <c:v>236.93600000000001</c:v>
                </c:pt>
                <c:pt idx="234">
                  <c:v>209.148</c:v>
                </c:pt>
                <c:pt idx="235">
                  <c:v>208.45</c:v>
                </c:pt>
                <c:pt idx="236">
                  <c:v>205.03399999999999</c:v>
                </c:pt>
                <c:pt idx="237">
                  <c:v>225.08500000000001</c:v>
                </c:pt>
                <c:pt idx="238">
                  <c:v>240.94200000000001</c:v>
                </c:pt>
                <c:pt idx="239">
                  <c:v>251.24600000000001</c:v>
                </c:pt>
                <c:pt idx="240">
                  <c:v>250.23099999999999</c:v>
                </c:pt>
                <c:pt idx="241">
                  <c:v>253.292</c:v>
                </c:pt>
                <c:pt idx="242">
                  <c:v>233.386</c:v>
                </c:pt>
                <c:pt idx="243">
                  <c:v>218.26300000000001</c:v>
                </c:pt>
                <c:pt idx="244">
                  <c:v>219.39599999999999</c:v>
                </c:pt>
                <c:pt idx="245">
                  <c:v>219.77500000000001</c:v>
                </c:pt>
                <c:pt idx="246">
                  <c:v>221.47800000000001</c:v>
                </c:pt>
                <c:pt idx="247">
                  <c:v>233.62200000000001</c:v>
                </c:pt>
                <c:pt idx="248">
                  <c:v>244.05799999999999</c:v>
                </c:pt>
                <c:pt idx="249">
                  <c:v>237.41900000000001</c:v>
                </c:pt>
                <c:pt idx="250">
                  <c:v>224.505</c:v>
                </c:pt>
                <c:pt idx="251">
                  <c:v>222.846</c:v>
                </c:pt>
                <c:pt idx="252">
                  <c:v>230.71899999999999</c:v>
                </c:pt>
                <c:pt idx="253">
                  <c:v>236.399</c:v>
                </c:pt>
                <c:pt idx="254">
                  <c:v>234.863</c:v>
                </c:pt>
                <c:pt idx="255">
                  <c:v>250.86600000000001</c:v>
                </c:pt>
                <c:pt idx="256">
                  <c:v>260.483</c:v>
                </c:pt>
                <c:pt idx="257">
                  <c:v>262.37599999999998</c:v>
                </c:pt>
                <c:pt idx="258">
                  <c:v>261.12200000000001</c:v>
                </c:pt>
                <c:pt idx="259">
                  <c:v>253.523</c:v>
                </c:pt>
                <c:pt idx="260">
                  <c:v>245.185</c:v>
                </c:pt>
                <c:pt idx="261">
                  <c:v>236.14</c:v>
                </c:pt>
                <c:pt idx="262">
                  <c:v>242.31</c:v>
                </c:pt>
                <c:pt idx="263">
                  <c:v>263.26299999999998</c:v>
                </c:pt>
                <c:pt idx="264">
                  <c:v>283.87</c:v>
                </c:pt>
                <c:pt idx="265">
                  <c:v>283.86599999999999</c:v>
                </c:pt>
                <c:pt idx="266">
                  <c:v>282.11599999999999</c:v>
                </c:pt>
                <c:pt idx="267">
                  <c:v>283.00200000000001</c:v>
                </c:pt>
                <c:pt idx="268">
                  <c:v>267.79899999999998</c:v>
                </c:pt>
                <c:pt idx="269">
                  <c:v>280.20800000000003</c:v>
                </c:pt>
                <c:pt idx="270">
                  <c:v>288.56599999999997</c:v>
                </c:pt>
                <c:pt idx="271">
                  <c:v>288.45499999999998</c:v>
                </c:pt>
                <c:pt idx="272">
                  <c:v>296.33699999999999</c:v>
                </c:pt>
                <c:pt idx="273">
                  <c:v>309.09699999999998</c:v>
                </c:pt>
                <c:pt idx="274">
                  <c:v>325.57799999999997</c:v>
                </c:pt>
                <c:pt idx="275">
                  <c:v>321.51299999999998</c:v>
                </c:pt>
                <c:pt idx="276">
                  <c:v>313.82299999999998</c:v>
                </c:pt>
                <c:pt idx="277">
                  <c:v>317.45999999999998</c:v>
                </c:pt>
                <c:pt idx="278">
                  <c:v>310.31900000000002</c:v>
                </c:pt>
                <c:pt idx="279">
                  <c:v>318.31900000000002</c:v>
                </c:pt>
                <c:pt idx="280">
                  <c:v>316.52100000000002</c:v>
                </c:pt>
                <c:pt idx="281">
                  <c:v>317.70400000000001</c:v>
                </c:pt>
                <c:pt idx="282">
                  <c:v>298.40600000000001</c:v>
                </c:pt>
                <c:pt idx="283">
                  <c:v>283.209</c:v>
                </c:pt>
                <c:pt idx="284">
                  <c:v>276.988</c:v>
                </c:pt>
                <c:pt idx="285">
                  <c:v>275.07600000000002</c:v>
                </c:pt>
                <c:pt idx="286">
                  <c:v>271.99700000000001</c:v>
                </c:pt>
                <c:pt idx="287">
                  <c:v>283.09800000000001</c:v>
                </c:pt>
                <c:pt idx="288">
                  <c:v>291.46800000000002</c:v>
                </c:pt>
                <c:pt idx="289">
                  <c:v>295.79300000000001</c:v>
                </c:pt>
                <c:pt idx="290">
                  <c:v>285.92500000000001</c:v>
                </c:pt>
                <c:pt idx="291">
                  <c:v>298.55399999999997</c:v>
                </c:pt>
                <c:pt idx="292">
                  <c:v>290.42099999999999</c:v>
                </c:pt>
                <c:pt idx="293">
                  <c:v>277.5</c:v>
                </c:pt>
                <c:pt idx="294">
                  <c:v>259.40300000000002</c:v>
                </c:pt>
                <c:pt idx="295">
                  <c:v>258.54599999999999</c:v>
                </c:pt>
                <c:pt idx="296">
                  <c:v>258.38400000000001</c:v>
                </c:pt>
                <c:pt idx="297">
                  <c:v>273.54399999999998</c:v>
                </c:pt>
                <c:pt idx="298">
                  <c:v>274.976</c:v>
                </c:pt>
                <c:pt idx="299">
                  <c:v>277.78300000000002</c:v>
                </c:pt>
                <c:pt idx="300">
                  <c:v>273.45100000000002</c:v>
                </c:pt>
                <c:pt idx="301">
                  <c:v>266.83100000000002</c:v>
                </c:pt>
                <c:pt idx="302">
                  <c:v>269.85000000000002</c:v>
                </c:pt>
                <c:pt idx="303">
                  <c:v>270.411</c:v>
                </c:pt>
                <c:pt idx="304">
                  <c:v>267.68200000000002</c:v>
                </c:pt>
                <c:pt idx="305">
                  <c:v>262.00099999999998</c:v>
                </c:pt>
                <c:pt idx="306">
                  <c:v>262.93299999999999</c:v>
                </c:pt>
                <c:pt idx="307">
                  <c:v>271.37700000000001</c:v>
                </c:pt>
                <c:pt idx="308">
                  <c:v>289.54899999999998</c:v>
                </c:pt>
                <c:pt idx="309">
                  <c:v>316.21100000000001</c:v>
                </c:pt>
                <c:pt idx="310">
                  <c:v>300.173</c:v>
                </c:pt>
                <c:pt idx="311">
                  <c:v>300.31700000000001</c:v>
                </c:pt>
                <c:pt idx="312">
                  <c:v>286.839</c:v>
                </c:pt>
                <c:pt idx="313">
                  <c:v>284.76799999999997</c:v>
                </c:pt>
                <c:pt idx="314">
                  <c:v>277.32400000000001</c:v>
                </c:pt>
                <c:pt idx="315">
                  <c:v>281.61200000000002</c:v>
                </c:pt>
                <c:pt idx="316">
                  <c:v>275.471</c:v>
                </c:pt>
                <c:pt idx="317">
                  <c:v>291.81</c:v>
                </c:pt>
                <c:pt idx="318">
                  <c:v>295.721</c:v>
                </c:pt>
                <c:pt idx="319">
                  <c:v>297.41000000000003</c:v>
                </c:pt>
                <c:pt idx="320">
                  <c:v>301.99700000000001</c:v>
                </c:pt>
                <c:pt idx="321">
                  <c:v>313.149</c:v>
                </c:pt>
                <c:pt idx="322">
                  <c:v>302.75900000000001</c:v>
                </c:pt>
                <c:pt idx="323">
                  <c:v>299.577</c:v>
                </c:pt>
                <c:pt idx="324">
                  <c:v>292.53500000000003</c:v>
                </c:pt>
                <c:pt idx="325">
                  <c:v>269.983</c:v>
                </c:pt>
                <c:pt idx="326">
                  <c:v>275.02600000000001</c:v>
                </c:pt>
                <c:pt idx="327">
                  <c:v>281.62099999999998</c:v>
                </c:pt>
                <c:pt idx="328">
                  <c:v>269.44499999999999</c:v>
                </c:pt>
                <c:pt idx="329">
                  <c:v>286.25700000000001</c:v>
                </c:pt>
                <c:pt idx="330">
                  <c:v>310.23399999999998</c:v>
                </c:pt>
                <c:pt idx="331">
                  <c:v>327.56099999999998</c:v>
                </c:pt>
                <c:pt idx="332">
                  <c:v>333.89499999999998</c:v>
                </c:pt>
                <c:pt idx="333">
                  <c:v>330.47699999999998</c:v>
                </c:pt>
                <c:pt idx="334">
                  <c:v>321.75</c:v>
                </c:pt>
                <c:pt idx="335">
                  <c:v>315.14</c:v>
                </c:pt>
                <c:pt idx="336">
                  <c:v>314.77499999999998</c:v>
                </c:pt>
                <c:pt idx="337">
                  <c:v>316.09699999999998</c:v>
                </c:pt>
                <c:pt idx="338">
                  <c:v>311.71699999999998</c:v>
                </c:pt>
                <c:pt idx="339">
                  <c:v>317.94</c:v>
                </c:pt>
                <c:pt idx="340">
                  <c:v>330.27800000000002</c:v>
                </c:pt>
                <c:pt idx="341">
                  <c:v>345.67200000000003</c:v>
                </c:pt>
                <c:pt idx="342">
                  <c:v>361.762</c:v>
                </c:pt>
                <c:pt idx="343">
                  <c:v>358.35599999999999</c:v>
                </c:pt>
                <c:pt idx="344">
                  <c:v>347.51299999999998</c:v>
                </c:pt>
                <c:pt idx="345">
                  <c:v>345.95499999999998</c:v>
                </c:pt>
                <c:pt idx="346">
                  <c:v>346.32400000000001</c:v>
                </c:pt>
                <c:pt idx="347">
                  <c:v>350.40199999999999</c:v>
                </c:pt>
                <c:pt idx="348">
                  <c:v>333.38900000000001</c:v>
                </c:pt>
                <c:pt idx="349">
                  <c:v>331.37900000000002</c:v>
                </c:pt>
                <c:pt idx="350">
                  <c:v>340.47399999999999</c:v>
                </c:pt>
                <c:pt idx="351">
                  <c:v>364.09500000000003</c:v>
                </c:pt>
                <c:pt idx="352">
                  <c:v>369.428</c:v>
                </c:pt>
                <c:pt idx="353">
                  <c:v>346.57400000000001</c:v>
                </c:pt>
                <c:pt idx="354">
                  <c:v>324.24200000000002</c:v>
                </c:pt>
                <c:pt idx="355">
                  <c:v>324.66500000000002</c:v>
                </c:pt>
                <c:pt idx="356">
                  <c:v>335.78199999999998</c:v>
                </c:pt>
                <c:pt idx="357">
                  <c:v>335.38400000000001</c:v>
                </c:pt>
                <c:pt idx="358">
                  <c:v>340.346</c:v>
                </c:pt>
                <c:pt idx="359">
                  <c:v>356.048</c:v>
                </c:pt>
                <c:pt idx="360">
                  <c:v>358.75900000000001</c:v>
                </c:pt>
                <c:pt idx="361">
                  <c:v>356.04199999999997</c:v>
                </c:pt>
                <c:pt idx="362">
                  <c:v>354.12799999999999</c:v>
                </c:pt>
                <c:pt idx="363">
                  <c:v>361.387</c:v>
                </c:pt>
                <c:pt idx="364">
                  <c:v>360.75599999999997</c:v>
                </c:pt>
                <c:pt idx="365">
                  <c:v>356.79599999999999</c:v>
                </c:pt>
                <c:pt idx="366">
                  <c:v>349.12700000000001</c:v>
                </c:pt>
                <c:pt idx="367">
                  <c:v>353.33699999999999</c:v>
                </c:pt>
                <c:pt idx="368">
                  <c:v>369.60500000000002</c:v>
                </c:pt>
                <c:pt idx="369">
                  <c:v>365.15300000000002</c:v>
                </c:pt>
                <c:pt idx="370">
                  <c:v>384.08100000000002</c:v>
                </c:pt>
                <c:pt idx="371">
                  <c:v>385.77</c:v>
                </c:pt>
                <c:pt idx="372">
                  <c:v>372.084</c:v>
                </c:pt>
                <c:pt idx="373">
                  <c:v>386.14699999999999</c:v>
                </c:pt>
                <c:pt idx="374">
                  <c:v>381.56</c:v>
                </c:pt>
                <c:pt idx="375">
                  <c:v>425.19900000000001</c:v>
                </c:pt>
                <c:pt idx="376">
                  <c:v>441.91800000000001</c:v>
                </c:pt>
                <c:pt idx="377">
                  <c:v>448.983</c:v>
                </c:pt>
                <c:pt idx="378">
                  <c:v>451.25599999999997</c:v>
                </c:pt>
                <c:pt idx="379">
                  <c:v>428.76100000000002</c:v>
                </c:pt>
                <c:pt idx="380">
                  <c:v>414.13099999999997</c:v>
                </c:pt>
                <c:pt idx="381">
                  <c:v>410.80799999999999</c:v>
                </c:pt>
                <c:pt idx="382">
                  <c:v>409.89400000000001</c:v>
                </c:pt>
                <c:pt idx="383">
                  <c:v>404.59100000000001</c:v>
                </c:pt>
                <c:pt idx="384">
                  <c:v>404.54899999999998</c:v>
                </c:pt>
                <c:pt idx="385">
                  <c:v>399.577</c:v>
                </c:pt>
                <c:pt idx="386">
                  <c:v>391.85</c:v>
                </c:pt>
                <c:pt idx="387">
                  <c:v>389.37599999999998</c:v>
                </c:pt>
                <c:pt idx="388">
                  <c:v>384.34399999999999</c:v>
                </c:pt>
                <c:pt idx="389">
                  <c:v>382.66300000000001</c:v>
                </c:pt>
                <c:pt idx="390">
                  <c:v>382.964</c:v>
                </c:pt>
                <c:pt idx="391">
                  <c:v>403.25400000000002</c:v>
                </c:pt>
                <c:pt idx="392">
                  <c:v>423.69400000000002</c:v>
                </c:pt>
                <c:pt idx="393">
                  <c:v>428.31299999999999</c:v>
                </c:pt>
                <c:pt idx="394">
                  <c:v>422.07100000000003</c:v>
                </c:pt>
                <c:pt idx="395">
                  <c:v>421.38200000000001</c:v>
                </c:pt>
                <c:pt idx="396">
                  <c:v>411.45</c:v>
                </c:pt>
                <c:pt idx="397">
                  <c:v>401.18200000000002</c:v>
                </c:pt>
                <c:pt idx="398">
                  <c:v>378.78300000000002</c:v>
                </c:pt>
                <c:pt idx="399">
                  <c:v>394.774</c:v>
                </c:pt>
                <c:pt idx="400">
                  <c:v>383.00200000000001</c:v>
                </c:pt>
                <c:pt idx="401">
                  <c:v>373.61799999999999</c:v>
                </c:pt>
                <c:pt idx="402">
                  <c:v>365.16199999999998</c:v>
                </c:pt>
                <c:pt idx="403">
                  <c:v>359.214</c:v>
                </c:pt>
                <c:pt idx="404">
                  <c:v>362.96800000000002</c:v>
                </c:pt>
                <c:pt idx="405">
                  <c:v>360.06900000000002</c:v>
                </c:pt>
                <c:pt idx="406">
                  <c:v>358.15699999999998</c:v>
                </c:pt>
                <c:pt idx="407">
                  <c:v>369.05799999999999</c:v>
                </c:pt>
                <c:pt idx="408">
                  <c:v>347.363</c:v>
                </c:pt>
                <c:pt idx="409">
                  <c:v>337.85899999999998</c:v>
                </c:pt>
                <c:pt idx="410">
                  <c:v>335.63200000000001</c:v>
                </c:pt>
                <c:pt idx="411">
                  <c:v>323.68700000000001</c:v>
                </c:pt>
                <c:pt idx="412">
                  <c:v>319.53300000000002</c:v>
                </c:pt>
                <c:pt idx="413">
                  <c:v>317.54599999999999</c:v>
                </c:pt>
                <c:pt idx="414">
                  <c:v>296.57799999999997</c:v>
                </c:pt>
                <c:pt idx="415">
                  <c:v>281.41300000000001</c:v>
                </c:pt>
                <c:pt idx="416">
                  <c:v>280.10199999999998</c:v>
                </c:pt>
                <c:pt idx="417">
                  <c:v>285.78100000000001</c:v>
                </c:pt>
                <c:pt idx="418">
                  <c:v>283.47899999999998</c:v>
                </c:pt>
                <c:pt idx="419">
                  <c:v>280.935</c:v>
                </c:pt>
                <c:pt idx="420">
                  <c:v>284.524</c:v>
                </c:pt>
                <c:pt idx="421">
                  <c:v>296.76600000000002</c:v>
                </c:pt>
                <c:pt idx="422">
                  <c:v>301.21899999999999</c:v>
                </c:pt>
                <c:pt idx="423">
                  <c:v>315.25299999999999</c:v>
                </c:pt>
                <c:pt idx="424">
                  <c:v>342.52499999999998</c:v>
                </c:pt>
                <c:pt idx="425">
                  <c:v>327.399</c:v>
                </c:pt>
                <c:pt idx="426">
                  <c:v>322.404</c:v>
                </c:pt>
                <c:pt idx="427">
                  <c:v>307.661</c:v>
                </c:pt>
                <c:pt idx="428">
                  <c:v>298.60399999999998</c:v>
                </c:pt>
                <c:pt idx="429">
                  <c:v>302.85399999999998</c:v>
                </c:pt>
                <c:pt idx="430">
                  <c:v>290.08</c:v>
                </c:pt>
                <c:pt idx="431">
                  <c:v>285.21499999999997</c:v>
                </c:pt>
                <c:pt idx="432">
                  <c:v>284.20800000000003</c:v>
                </c:pt>
                <c:pt idx="433">
                  <c:v>276.86099999999999</c:v>
                </c:pt>
                <c:pt idx="434">
                  <c:v>274.26799999999997</c:v>
                </c:pt>
                <c:pt idx="435">
                  <c:v>272.42599999999999</c:v>
                </c:pt>
                <c:pt idx="436">
                  <c:v>259.80099999999999</c:v>
                </c:pt>
                <c:pt idx="437">
                  <c:v>258.29399999999998</c:v>
                </c:pt>
                <c:pt idx="438">
                  <c:v>255.46600000000001</c:v>
                </c:pt>
                <c:pt idx="439">
                  <c:v>249.31399999999999</c:v>
                </c:pt>
                <c:pt idx="440">
                  <c:v>247.20500000000001</c:v>
                </c:pt>
                <c:pt idx="441">
                  <c:v>248.483</c:v>
                </c:pt>
                <c:pt idx="442">
                  <c:v>251.14</c:v>
                </c:pt>
                <c:pt idx="443">
                  <c:v>248.934</c:v>
                </c:pt>
                <c:pt idx="444">
                  <c:v>250.56299999999999</c:v>
                </c:pt>
                <c:pt idx="445">
                  <c:v>243.69900000000001</c:v>
                </c:pt>
                <c:pt idx="446">
                  <c:v>244.73099999999999</c:v>
                </c:pt>
                <c:pt idx="447">
                  <c:v>250.55500000000001</c:v>
                </c:pt>
                <c:pt idx="448">
                  <c:v>244.78200000000001</c:v>
                </c:pt>
                <c:pt idx="449">
                  <c:v>238.03100000000001</c:v>
                </c:pt>
                <c:pt idx="450">
                  <c:v>236.17</c:v>
                </c:pt>
                <c:pt idx="451">
                  <c:v>234.34899999999999</c:v>
                </c:pt>
                <c:pt idx="452">
                  <c:v>233.929</c:v>
                </c:pt>
                <c:pt idx="453">
                  <c:v>234.46</c:v>
                </c:pt>
                <c:pt idx="454">
                  <c:v>234.31800000000001</c:v>
                </c:pt>
                <c:pt idx="455">
                  <c:v>241.21100000000001</c:v>
                </c:pt>
                <c:pt idx="456">
                  <c:v>243.184</c:v>
                </c:pt>
                <c:pt idx="457">
                  <c:v>238.03200000000001</c:v>
                </c:pt>
                <c:pt idx="458">
                  <c:v>241.56800000000001</c:v>
                </c:pt>
                <c:pt idx="459">
                  <c:v>253.887</c:v>
                </c:pt>
                <c:pt idx="460">
                  <c:v>267.86500000000001</c:v>
                </c:pt>
                <c:pt idx="461">
                  <c:v>270.41399999999999</c:v>
                </c:pt>
                <c:pt idx="462">
                  <c:v>274.238</c:v>
                </c:pt>
                <c:pt idx="463">
                  <c:v>276.57100000000003</c:v>
                </c:pt>
                <c:pt idx="464">
                  <c:v>274.13799999999998</c:v>
                </c:pt>
                <c:pt idx="465">
                  <c:v>270.71199999999999</c:v>
                </c:pt>
                <c:pt idx="466">
                  <c:v>265.88400000000001</c:v>
                </c:pt>
                <c:pt idx="467">
                  <c:v>267.01799999999997</c:v>
                </c:pt>
                <c:pt idx="468">
                  <c:v>267.93099999999998</c:v>
                </c:pt>
                <c:pt idx="469">
                  <c:v>270.67599999999999</c:v>
                </c:pt>
                <c:pt idx="470">
                  <c:v>269.49700000000001</c:v>
                </c:pt>
                <c:pt idx="471">
                  <c:v>265.78100000000001</c:v>
                </c:pt>
                <c:pt idx="472">
                  <c:v>268.76400000000001</c:v>
                </c:pt>
                <c:pt idx="473">
                  <c:v>276.11900000000003</c:v>
                </c:pt>
                <c:pt idx="474">
                  <c:v>275.87900000000002</c:v>
                </c:pt>
                <c:pt idx="475">
                  <c:v>276.11</c:v>
                </c:pt>
                <c:pt idx="476">
                  <c:v>274.286</c:v>
                </c:pt>
                <c:pt idx="477">
                  <c:v>269.40199999999999</c:v>
                </c:pt>
                <c:pt idx="478">
                  <c:v>270.57299999999998</c:v>
                </c:pt>
                <c:pt idx="479">
                  <c:v>264.81799999999998</c:v>
                </c:pt>
                <c:pt idx="480">
                  <c:v>255.857</c:v>
                </c:pt>
                <c:pt idx="481">
                  <c:v>252.75700000000001</c:v>
                </c:pt>
                <c:pt idx="482">
                  <c:v>250.143</c:v>
                </c:pt>
                <c:pt idx="483">
                  <c:v>253.00299999999999</c:v>
                </c:pt>
                <c:pt idx="484">
                  <c:v>251.05699999999999</c:v>
                </c:pt>
                <c:pt idx="485">
                  <c:v>244.96299999999999</c:v>
                </c:pt>
                <c:pt idx="486">
                  <c:v>239.67699999999999</c:v>
                </c:pt>
                <c:pt idx="487">
                  <c:v>242.173</c:v>
                </c:pt>
                <c:pt idx="488">
                  <c:v>245.86600000000001</c:v>
                </c:pt>
                <c:pt idx="489">
                  <c:v>243.791</c:v>
                </c:pt>
                <c:pt idx="490">
                  <c:v>243.46299999999999</c:v>
                </c:pt>
                <c:pt idx="491">
                  <c:v>259.75700000000001</c:v>
                </c:pt>
                <c:pt idx="492">
                  <c:v>261.07</c:v>
                </c:pt>
                <c:pt idx="493">
                  <c:v>261.90199999999999</c:v>
                </c:pt>
                <c:pt idx="494">
                  <c:v>262.43099999999998</c:v>
                </c:pt>
                <c:pt idx="495">
                  <c:v>257.447</c:v>
                </c:pt>
                <c:pt idx="496">
                  <c:v>255.26499999999999</c:v>
                </c:pt>
                <c:pt idx="497">
                  <c:v>254.65799999999999</c:v>
                </c:pt>
                <c:pt idx="498">
                  <c:v>252.035</c:v>
                </c:pt>
                <c:pt idx="499">
                  <c:v>253.30099999999999</c:v>
                </c:pt>
                <c:pt idx="500">
                  <c:v>255.375</c:v>
                </c:pt>
                <c:pt idx="501">
                  <c:v>257.31299999999999</c:v>
                </c:pt>
                <c:pt idx="502">
                  <c:v>245.303</c:v>
                </c:pt>
                <c:pt idx="503">
                  <c:v>251.40700000000001</c:v>
                </c:pt>
                <c:pt idx="504">
                  <c:v>257.46499999999997</c:v>
                </c:pt>
                <c:pt idx="505">
                  <c:v>265.59500000000003</c:v>
                </c:pt>
                <c:pt idx="506">
                  <c:v>285.50400000000002</c:v>
                </c:pt>
                <c:pt idx="507">
                  <c:v>296.73</c:v>
                </c:pt>
                <c:pt idx="508">
                  <c:v>308.97199999999998</c:v>
                </c:pt>
              </c:numCache>
            </c:numRef>
          </c:val>
          <c:smooth val="0"/>
          <c:extLst>
            <c:ext xmlns:c16="http://schemas.microsoft.com/office/drawing/2014/chart" uri="{C3380CC4-5D6E-409C-BE32-E72D297353CC}">
              <c16:uniqueId val="{00000006-2F98-47CC-9DEB-645E3007B4D3}"/>
            </c:ext>
          </c:extLst>
        </c:ser>
        <c:ser>
          <c:idx val="7"/>
          <c:order val="7"/>
          <c:tx>
            <c:strRef>
              <c:f>'directH (tkr)'!$B$32</c:f>
              <c:strCache>
                <c:ptCount val="1"/>
                <c:pt idx="0">
                  <c:v>VW 2 1/2 PERP nc-22</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val>
            <c:numRef>
              <c:f>'directH (tkr)'!$F$32:$SU$32</c:f>
              <c:numCache>
                <c:formatCode>0</c:formatCode>
                <c:ptCount val="510"/>
                <c:pt idx="0">
                  <c:v>397.01</c:v>
                </c:pt>
                <c:pt idx="1">
                  <c:v>399.197</c:v>
                </c:pt>
                <c:pt idx="2">
                  <c:v>395.68700000000001</c:v>
                </c:pt>
                <c:pt idx="3">
                  <c:v>379.03100000000001</c:v>
                </c:pt>
                <c:pt idx="4">
                  <c:v>369.846</c:v>
                </c:pt>
                <c:pt idx="5">
                  <c:v>379.78500000000003</c:v>
                </c:pt>
                <c:pt idx="6">
                  <c:v>362.17899999999997</c:v>
                </c:pt>
                <c:pt idx="7">
                  <c:v>359.54500000000002</c:v>
                </c:pt>
                <c:pt idx="8">
                  <c:v>325.702</c:v>
                </c:pt>
                <c:pt idx="9">
                  <c:v>301.75200000000001</c:v>
                </c:pt>
                <c:pt idx="10">
                  <c:v>328.64</c:v>
                </c:pt>
                <c:pt idx="11">
                  <c:v>320.49799999999999</c:v>
                </c:pt>
                <c:pt idx="12">
                  <c:v>339.983</c:v>
                </c:pt>
                <c:pt idx="13">
                  <c:v>300.19600000000003</c:v>
                </c:pt>
                <c:pt idx="14">
                  <c:v>259.541</c:v>
                </c:pt>
                <c:pt idx="15">
                  <c:v>190.495</c:v>
                </c:pt>
                <c:pt idx="16">
                  <c:v>215.75700000000001</c:v>
                </c:pt>
                <c:pt idx="17">
                  <c:v>282.90199999999999</c:v>
                </c:pt>
                <c:pt idx="18">
                  <c:v>306.55900000000003</c:v>
                </c:pt>
                <c:pt idx="19">
                  <c:v>351.63200000000001</c:v>
                </c:pt>
                <c:pt idx="20">
                  <c:v>361.54899999999998</c:v>
                </c:pt>
                <c:pt idx="21">
                  <c:v>353.47800000000001</c:v>
                </c:pt>
                <c:pt idx="22">
                  <c:v>329.863</c:v>
                </c:pt>
                <c:pt idx="23">
                  <c:v>322.233</c:v>
                </c:pt>
                <c:pt idx="24">
                  <c:v>352.17</c:v>
                </c:pt>
                <c:pt idx="25">
                  <c:v>388.851</c:v>
                </c:pt>
                <c:pt idx="26">
                  <c:v>383.48599999999999</c:v>
                </c:pt>
                <c:pt idx="27">
                  <c:v>376.81299999999999</c:v>
                </c:pt>
                <c:pt idx="28">
                  <c:v>386.44400000000002</c:v>
                </c:pt>
                <c:pt idx="29">
                  <c:v>407.66399999999999</c:v>
                </c:pt>
                <c:pt idx="30">
                  <c:v>459.40699999999998</c:v>
                </c:pt>
                <c:pt idx="31">
                  <c:v>485.39499999999998</c:v>
                </c:pt>
                <c:pt idx="32">
                  <c:v>485.49099999999999</c:v>
                </c:pt>
                <c:pt idx="33">
                  <c:v>462.404</c:v>
                </c:pt>
                <c:pt idx="34">
                  <c:v>448.483</c:v>
                </c:pt>
                <c:pt idx="35">
                  <c:v>455.21600000000001</c:v>
                </c:pt>
                <c:pt idx="36">
                  <c:v>468.90800000000002</c:v>
                </c:pt>
                <c:pt idx="37">
                  <c:v>474.16899999999998</c:v>
                </c:pt>
                <c:pt idx="38">
                  <c:v>484.88600000000002</c:v>
                </c:pt>
                <c:pt idx="39">
                  <c:v>495.86799999999999</c:v>
                </c:pt>
                <c:pt idx="40">
                  <c:v>522.94000000000005</c:v>
                </c:pt>
                <c:pt idx="41">
                  <c:v>461.30399999999997</c:v>
                </c:pt>
                <c:pt idx="42">
                  <c:v>433.52</c:v>
                </c:pt>
                <c:pt idx="43">
                  <c:v>410.86</c:v>
                </c:pt>
                <c:pt idx="44">
                  <c:v>387.54500000000002</c:v>
                </c:pt>
                <c:pt idx="45">
                  <c:v>417.08699999999999</c:v>
                </c:pt>
                <c:pt idx="46">
                  <c:v>439.56799999999998</c:v>
                </c:pt>
                <c:pt idx="47">
                  <c:v>520.66600000000005</c:v>
                </c:pt>
                <c:pt idx="48">
                  <c:v>518.64400000000001</c:v>
                </c:pt>
                <c:pt idx="49">
                  <c:v>485.65499999999997</c:v>
                </c:pt>
                <c:pt idx="50">
                  <c:v>455.45499999999998</c:v>
                </c:pt>
                <c:pt idx="51">
                  <c:v>440.26600000000002</c:v>
                </c:pt>
                <c:pt idx="52">
                  <c:v>376.41199999999998</c:v>
                </c:pt>
                <c:pt idx="53">
                  <c:v>334.43</c:v>
                </c:pt>
                <c:pt idx="54">
                  <c:v>443.42</c:v>
                </c:pt>
                <c:pt idx="55">
                  <c:v>558.774</c:v>
                </c:pt>
                <c:pt idx="56">
                  <c:v>582.07399999999996</c:v>
                </c:pt>
                <c:pt idx="57">
                  <c:v>649.65599999999995</c:v>
                </c:pt>
                <c:pt idx="58">
                  <c:v>657.548</c:v>
                </c:pt>
                <c:pt idx="59">
                  <c:v>623.61400000000003</c:v>
                </c:pt>
                <c:pt idx="60">
                  <c:v>595.245</c:v>
                </c:pt>
                <c:pt idx="61">
                  <c:v>587.14499999999998</c:v>
                </c:pt>
                <c:pt idx="62">
                  <c:v>584.76099999999997</c:v>
                </c:pt>
                <c:pt idx="63">
                  <c:v>507.536</c:v>
                </c:pt>
                <c:pt idx="64">
                  <c:v>475.59</c:v>
                </c:pt>
                <c:pt idx="65">
                  <c:v>467.49200000000002</c:v>
                </c:pt>
                <c:pt idx="66">
                  <c:v>648.56899999999996</c:v>
                </c:pt>
                <c:pt idx="67">
                  <c:v>719.15</c:v>
                </c:pt>
                <c:pt idx="68">
                  <c:v>677.79200000000003</c:v>
                </c:pt>
                <c:pt idx="69">
                  <c:v>835.79100000000005</c:v>
                </c:pt>
                <c:pt idx="70">
                  <c:v>870.351</c:v>
                </c:pt>
                <c:pt idx="71">
                  <c:v>709.58799999999997</c:v>
                </c:pt>
                <c:pt idx="72">
                  <c:v>592.97400000000005</c:v>
                </c:pt>
                <c:pt idx="73">
                  <c:v>445.029</c:v>
                </c:pt>
                <c:pt idx="74">
                  <c:v>412.89400000000001</c:v>
                </c:pt>
                <c:pt idx="75">
                  <c:v>315.36</c:v>
                </c:pt>
                <c:pt idx="76">
                  <c:v>296.137</c:v>
                </c:pt>
                <c:pt idx="77">
                  <c:v>327.77699999999999</c:v>
                </c:pt>
                <c:pt idx="78">
                  <c:v>236.57</c:v>
                </c:pt>
                <c:pt idx="79">
                  <c:v>202.76400000000001</c:v>
                </c:pt>
                <c:pt idx="80">
                  <c:v>184.791</c:v>
                </c:pt>
                <c:pt idx="81">
                  <c:v>197.88399999999999</c:v>
                </c:pt>
                <c:pt idx="82">
                  <c:v>245.399</c:v>
                </c:pt>
                <c:pt idx="83">
                  <c:v>249.226</c:v>
                </c:pt>
                <c:pt idx="84">
                  <c:v>207.26</c:v>
                </c:pt>
                <c:pt idx="85">
                  <c:v>180.54599999999999</c:v>
                </c:pt>
                <c:pt idx="86">
                  <c:v>166.215</c:v>
                </c:pt>
                <c:pt idx="87">
                  <c:v>159.21700000000001</c:v>
                </c:pt>
                <c:pt idx="88">
                  <c:v>133.559</c:v>
                </c:pt>
                <c:pt idx="89">
                  <c:v>134.18</c:v>
                </c:pt>
                <c:pt idx="90">
                  <c:v>136.02799999999999</c:v>
                </c:pt>
                <c:pt idx="91">
                  <c:v>136.94900000000001</c:v>
                </c:pt>
                <c:pt idx="92">
                  <c:v>135.33799999999999</c:v>
                </c:pt>
                <c:pt idx="93">
                  <c:v>134.303</c:v>
                </c:pt>
                <c:pt idx="94">
                  <c:v>134.27099999999999</c:v>
                </c:pt>
                <c:pt idx="95">
                  <c:v>133.40100000000001</c:v>
                </c:pt>
                <c:pt idx="96">
                  <c:v>135.03899999999999</c:v>
                </c:pt>
                <c:pt idx="97">
                  <c:v>135.78700000000001</c:v>
                </c:pt>
                <c:pt idx="98">
                  <c:v>132.529</c:v>
                </c:pt>
                <c:pt idx="99">
                  <c:v>130.80500000000001</c:v>
                </c:pt>
                <c:pt idx="100">
                  <c:v>135.21100000000001</c:v>
                </c:pt>
                <c:pt idx="101">
                  <c:v>143.73099999999999</c:v>
                </c:pt>
                <c:pt idx="102">
                  <c:v>152.39400000000001</c:v>
                </c:pt>
                <c:pt idx="103">
                  <c:v>150.244</c:v>
                </c:pt>
                <c:pt idx="104">
                  <c:v>149.245</c:v>
                </c:pt>
                <c:pt idx="105">
                  <c:v>144.91200000000001</c:v>
                </c:pt>
                <c:pt idx="106">
                  <c:v>148.852</c:v>
                </c:pt>
                <c:pt idx="107">
                  <c:v>149.92400000000001</c:v>
                </c:pt>
                <c:pt idx="108">
                  <c:v>136.97900000000001</c:v>
                </c:pt>
                <c:pt idx="109">
                  <c:v>133.47999999999999</c:v>
                </c:pt>
                <c:pt idx="110">
                  <c:v>130.06399999999999</c:v>
                </c:pt>
                <c:pt idx="111">
                  <c:v>130.70400000000001</c:v>
                </c:pt>
                <c:pt idx="112">
                  <c:v>128.81200000000001</c:v>
                </c:pt>
                <c:pt idx="113">
                  <c:v>132.82400000000001</c:v>
                </c:pt>
                <c:pt idx="114">
                  <c:v>139.69300000000001</c:v>
                </c:pt>
                <c:pt idx="115">
                  <c:v>144.29599999999999</c:v>
                </c:pt>
                <c:pt idx="116">
                  <c:v>145.76300000000001</c:v>
                </c:pt>
                <c:pt idx="117">
                  <c:v>146.43</c:v>
                </c:pt>
                <c:pt idx="118">
                  <c:v>148.31100000000001</c:v>
                </c:pt>
                <c:pt idx="119">
                  <c:v>150.251</c:v>
                </c:pt>
                <c:pt idx="120">
                  <c:v>154.00800000000001</c:v>
                </c:pt>
                <c:pt idx="121">
                  <c:v>151.52699999999999</c:v>
                </c:pt>
                <c:pt idx="122">
                  <c:v>148.49700000000001</c:v>
                </c:pt>
                <c:pt idx="123">
                  <c:v>142.679</c:v>
                </c:pt>
                <c:pt idx="124">
                  <c:v>141.773</c:v>
                </c:pt>
                <c:pt idx="125">
                  <c:v>139.82599999999999</c:v>
                </c:pt>
                <c:pt idx="126">
                  <c:v>140.792</c:v>
                </c:pt>
                <c:pt idx="127">
                  <c:v>142.797</c:v>
                </c:pt>
                <c:pt idx="128">
                  <c:v>145.13999999999999</c:v>
                </c:pt>
                <c:pt idx="129">
                  <c:v>145.5</c:v>
                </c:pt>
                <c:pt idx="130">
                  <c:v>145.57599999999999</c:v>
                </c:pt>
                <c:pt idx="131">
                  <c:v>146.22800000000001</c:v>
                </c:pt>
                <c:pt idx="132">
                  <c:v>150.13300000000001</c:v>
                </c:pt>
                <c:pt idx="133">
                  <c:v>150.81899999999999</c:v>
                </c:pt>
                <c:pt idx="134">
                  <c:v>150.828</c:v>
                </c:pt>
                <c:pt idx="135">
                  <c:v>151.964</c:v>
                </c:pt>
                <c:pt idx="136">
                  <c:v>155.667</c:v>
                </c:pt>
                <c:pt idx="137">
                  <c:v>153.14699999999999</c:v>
                </c:pt>
                <c:pt idx="138">
                  <c:v>149.738</c:v>
                </c:pt>
                <c:pt idx="139">
                  <c:v>147.821</c:v>
                </c:pt>
                <c:pt idx="140">
                  <c:v>153.58500000000001</c:v>
                </c:pt>
                <c:pt idx="141">
                  <c:v>155.19</c:v>
                </c:pt>
                <c:pt idx="142">
                  <c:v>166.01</c:v>
                </c:pt>
                <c:pt idx="143">
                  <c:v>164.608</c:v>
                </c:pt>
                <c:pt idx="144">
                  <c:v>157.464</c:v>
                </c:pt>
                <c:pt idx="145">
                  <c:v>160.96</c:v>
                </c:pt>
                <c:pt idx="146">
                  <c:v>159.126</c:v>
                </c:pt>
                <c:pt idx="147">
                  <c:v>161.852</c:v>
                </c:pt>
                <c:pt idx="148">
                  <c:v>159.43199999999999</c:v>
                </c:pt>
                <c:pt idx="149">
                  <c:v>166.78800000000001</c:v>
                </c:pt>
                <c:pt idx="150">
                  <c:v>183.31299999999999</c:v>
                </c:pt>
                <c:pt idx="151">
                  <c:v>187.73599999999999</c:v>
                </c:pt>
                <c:pt idx="152">
                  <c:v>186.27199999999999</c:v>
                </c:pt>
                <c:pt idx="153">
                  <c:v>179.16300000000001</c:v>
                </c:pt>
                <c:pt idx="154">
                  <c:v>178.084</c:v>
                </c:pt>
                <c:pt idx="155">
                  <c:v>178.15600000000001</c:v>
                </c:pt>
                <c:pt idx="156">
                  <c:v>178.75200000000001</c:v>
                </c:pt>
                <c:pt idx="157">
                  <c:v>179.27099999999999</c:v>
                </c:pt>
                <c:pt idx="158">
                  <c:v>175.422</c:v>
                </c:pt>
                <c:pt idx="159">
                  <c:v>176.65199999999999</c:v>
                </c:pt>
                <c:pt idx="160">
                  <c:v>169.38</c:v>
                </c:pt>
                <c:pt idx="161">
                  <c:v>162.80500000000001</c:v>
                </c:pt>
                <c:pt idx="162">
                  <c:v>156.893</c:v>
                </c:pt>
                <c:pt idx="163">
                  <c:v>154.59700000000001</c:v>
                </c:pt>
                <c:pt idx="164">
                  <c:v>160.1</c:v>
                </c:pt>
                <c:pt idx="165">
                  <c:v>172.631</c:v>
                </c:pt>
                <c:pt idx="166">
                  <c:v>172.53899999999999</c:v>
                </c:pt>
                <c:pt idx="167">
                  <c:v>168.899</c:v>
                </c:pt>
                <c:pt idx="168">
                  <c:v>164.14699999999999</c:v>
                </c:pt>
                <c:pt idx="169">
                  <c:v>156.89699999999999</c:v>
                </c:pt>
                <c:pt idx="170">
                  <c:v>159.416</c:v>
                </c:pt>
                <c:pt idx="171">
                  <c:v>164.06399999999999</c:v>
                </c:pt>
                <c:pt idx="172">
                  <c:v>168.95</c:v>
                </c:pt>
                <c:pt idx="173">
                  <c:v>169.86799999999999</c:v>
                </c:pt>
                <c:pt idx="174">
                  <c:v>175.87299999999999</c:v>
                </c:pt>
                <c:pt idx="175">
                  <c:v>181.43899999999999</c:v>
                </c:pt>
                <c:pt idx="176">
                  <c:v>182.10599999999999</c:v>
                </c:pt>
                <c:pt idx="177">
                  <c:v>189.37</c:v>
                </c:pt>
                <c:pt idx="178">
                  <c:v>193.249</c:v>
                </c:pt>
                <c:pt idx="179">
                  <c:v>198.613</c:v>
                </c:pt>
                <c:pt idx="180">
                  <c:v>200.99600000000001</c:v>
                </c:pt>
                <c:pt idx="181">
                  <c:v>206.19900000000001</c:v>
                </c:pt>
                <c:pt idx="182">
                  <c:v>211.18299999999999</c:v>
                </c:pt>
                <c:pt idx="183">
                  <c:v>208.77099999999999</c:v>
                </c:pt>
                <c:pt idx="184">
                  <c:v>201.78</c:v>
                </c:pt>
                <c:pt idx="185">
                  <c:v>198.77099999999999</c:v>
                </c:pt>
                <c:pt idx="186">
                  <c:v>201.16399999999999</c:v>
                </c:pt>
                <c:pt idx="187">
                  <c:v>191.90199999999999</c:v>
                </c:pt>
                <c:pt idx="188">
                  <c:v>183.31399999999999</c:v>
                </c:pt>
                <c:pt idx="189">
                  <c:v>188.685</c:v>
                </c:pt>
                <c:pt idx="190">
                  <c:v>189.726</c:v>
                </c:pt>
                <c:pt idx="191">
                  <c:v>192.453</c:v>
                </c:pt>
                <c:pt idx="192">
                  <c:v>201.47499999999999</c:v>
                </c:pt>
                <c:pt idx="193">
                  <c:v>196.94499999999999</c:v>
                </c:pt>
                <c:pt idx="194">
                  <c:v>197.839</c:v>
                </c:pt>
                <c:pt idx="195">
                  <c:v>195.62700000000001</c:v>
                </c:pt>
                <c:pt idx="196">
                  <c:v>205.31200000000001</c:v>
                </c:pt>
                <c:pt idx="197">
                  <c:v>203.72300000000001</c:v>
                </c:pt>
                <c:pt idx="198">
                  <c:v>189.994</c:v>
                </c:pt>
                <c:pt idx="199">
                  <c:v>181.57499999999999</c:v>
                </c:pt>
                <c:pt idx="200">
                  <c:v>179.76400000000001</c:v>
                </c:pt>
                <c:pt idx="201">
                  <c:v>176.815</c:v>
                </c:pt>
                <c:pt idx="202">
                  <c:v>213.477</c:v>
                </c:pt>
                <c:pt idx="203">
                  <c:v>207.10599999999999</c:v>
                </c:pt>
                <c:pt idx="204">
                  <c:v>197.03</c:v>
                </c:pt>
                <c:pt idx="205">
                  <c:v>189.65700000000001</c:v>
                </c:pt>
                <c:pt idx="206">
                  <c:v>185.02099999999999</c:v>
                </c:pt>
                <c:pt idx="207">
                  <c:v>192.529</c:v>
                </c:pt>
                <c:pt idx="208">
                  <c:v>194.85400000000001</c:v>
                </c:pt>
                <c:pt idx="209">
                  <c:v>189.55500000000001</c:v>
                </c:pt>
                <c:pt idx="210">
                  <c:v>188.221</c:v>
                </c:pt>
                <c:pt idx="211">
                  <c:v>190.59299999999999</c:v>
                </c:pt>
                <c:pt idx="212">
                  <c:v>190.83</c:v>
                </c:pt>
                <c:pt idx="213">
                  <c:v>188.489</c:v>
                </c:pt>
                <c:pt idx="214">
                  <c:v>191.41300000000001</c:v>
                </c:pt>
                <c:pt idx="215">
                  <c:v>190.614</c:v>
                </c:pt>
                <c:pt idx="216">
                  <c:v>187.054</c:v>
                </c:pt>
                <c:pt idx="217">
                  <c:v>199.38200000000001</c:v>
                </c:pt>
                <c:pt idx="218">
                  <c:v>211.27099999999999</c:v>
                </c:pt>
                <c:pt idx="219">
                  <c:v>222.24100000000001</c:v>
                </c:pt>
                <c:pt idx="220">
                  <c:v>234.06399999999999</c:v>
                </c:pt>
                <c:pt idx="221">
                  <c:v>237.31299999999999</c:v>
                </c:pt>
                <c:pt idx="222">
                  <c:v>215.12</c:v>
                </c:pt>
                <c:pt idx="223">
                  <c:v>209.36699999999999</c:v>
                </c:pt>
                <c:pt idx="224">
                  <c:v>197.37299999999999</c:v>
                </c:pt>
                <c:pt idx="225">
                  <c:v>205.755</c:v>
                </c:pt>
                <c:pt idx="226">
                  <c:v>206.73599999999999</c:v>
                </c:pt>
                <c:pt idx="227">
                  <c:v>221.19800000000001</c:v>
                </c:pt>
                <c:pt idx="228">
                  <c:v>233.98099999999999</c:v>
                </c:pt>
                <c:pt idx="229">
                  <c:v>249.53100000000001</c:v>
                </c:pt>
                <c:pt idx="230">
                  <c:v>230.72300000000001</c:v>
                </c:pt>
                <c:pt idx="231">
                  <c:v>204.114</c:v>
                </c:pt>
                <c:pt idx="232">
                  <c:v>205.75</c:v>
                </c:pt>
                <c:pt idx="233">
                  <c:v>207.89099999999999</c:v>
                </c:pt>
                <c:pt idx="234">
                  <c:v>184.08600000000001</c:v>
                </c:pt>
                <c:pt idx="235">
                  <c:v>182.43199999999999</c:v>
                </c:pt>
                <c:pt idx="236">
                  <c:v>178.19399999999999</c:v>
                </c:pt>
                <c:pt idx="237">
                  <c:v>203.58199999999999</c:v>
                </c:pt>
                <c:pt idx="238">
                  <c:v>222.28100000000001</c:v>
                </c:pt>
                <c:pt idx="239">
                  <c:v>228.62100000000001</c:v>
                </c:pt>
                <c:pt idx="240">
                  <c:v>227.399</c:v>
                </c:pt>
                <c:pt idx="241">
                  <c:v>234.53800000000001</c:v>
                </c:pt>
                <c:pt idx="242">
                  <c:v>216.92599999999999</c:v>
                </c:pt>
                <c:pt idx="243">
                  <c:v>198.84899999999999</c:v>
                </c:pt>
                <c:pt idx="244">
                  <c:v>198.964</c:v>
                </c:pt>
                <c:pt idx="245">
                  <c:v>197.54499999999999</c:v>
                </c:pt>
                <c:pt idx="246">
                  <c:v>197.12799999999999</c:v>
                </c:pt>
                <c:pt idx="247">
                  <c:v>208.98699999999999</c:v>
                </c:pt>
                <c:pt idx="248">
                  <c:v>218.48400000000001</c:v>
                </c:pt>
                <c:pt idx="249">
                  <c:v>209.04499999999999</c:v>
                </c:pt>
                <c:pt idx="250">
                  <c:v>191.631</c:v>
                </c:pt>
                <c:pt idx="251">
                  <c:v>189.51</c:v>
                </c:pt>
                <c:pt idx="252">
                  <c:v>197.98099999999999</c:v>
                </c:pt>
                <c:pt idx="253">
                  <c:v>202.43299999999999</c:v>
                </c:pt>
                <c:pt idx="254">
                  <c:v>200.56399999999999</c:v>
                </c:pt>
                <c:pt idx="255">
                  <c:v>219.37200000000001</c:v>
                </c:pt>
                <c:pt idx="256">
                  <c:v>226.93600000000001</c:v>
                </c:pt>
                <c:pt idx="257">
                  <c:v>231.601</c:v>
                </c:pt>
                <c:pt idx="258">
                  <c:v>228.88399999999999</c:v>
                </c:pt>
                <c:pt idx="259">
                  <c:v>218.322</c:v>
                </c:pt>
                <c:pt idx="260">
                  <c:v>207.934</c:v>
                </c:pt>
                <c:pt idx="261">
                  <c:v>200.74700000000001</c:v>
                </c:pt>
                <c:pt idx="262">
                  <c:v>207.928</c:v>
                </c:pt>
                <c:pt idx="263">
                  <c:v>231.565</c:v>
                </c:pt>
                <c:pt idx="264">
                  <c:v>254.43299999999999</c:v>
                </c:pt>
                <c:pt idx="265">
                  <c:v>255.00399999999999</c:v>
                </c:pt>
                <c:pt idx="266">
                  <c:v>253.61500000000001</c:v>
                </c:pt>
                <c:pt idx="267">
                  <c:v>257.23</c:v>
                </c:pt>
                <c:pt idx="268">
                  <c:v>239.352</c:v>
                </c:pt>
                <c:pt idx="269">
                  <c:v>256.666</c:v>
                </c:pt>
                <c:pt idx="270">
                  <c:v>270.03899999999999</c:v>
                </c:pt>
                <c:pt idx="271">
                  <c:v>270.63799999999998</c:v>
                </c:pt>
                <c:pt idx="272">
                  <c:v>278.04300000000001</c:v>
                </c:pt>
                <c:pt idx="273">
                  <c:v>297.87099999999998</c:v>
                </c:pt>
                <c:pt idx="274">
                  <c:v>321.33800000000002</c:v>
                </c:pt>
                <c:pt idx="275">
                  <c:v>315.01100000000002</c:v>
                </c:pt>
                <c:pt idx="276">
                  <c:v>306.07299999999998</c:v>
                </c:pt>
                <c:pt idx="277">
                  <c:v>312.08600000000001</c:v>
                </c:pt>
                <c:pt idx="278">
                  <c:v>303.96499999999997</c:v>
                </c:pt>
                <c:pt idx="279">
                  <c:v>316.26100000000002</c:v>
                </c:pt>
                <c:pt idx="280">
                  <c:v>312.041</c:v>
                </c:pt>
                <c:pt idx="281">
                  <c:v>314.01600000000002</c:v>
                </c:pt>
                <c:pt idx="282">
                  <c:v>287.79199999999997</c:v>
                </c:pt>
                <c:pt idx="283">
                  <c:v>268.29899999999998</c:v>
                </c:pt>
                <c:pt idx="284">
                  <c:v>257.99</c:v>
                </c:pt>
                <c:pt idx="285">
                  <c:v>251.809</c:v>
                </c:pt>
                <c:pt idx="286">
                  <c:v>250.90600000000001</c:v>
                </c:pt>
                <c:pt idx="287">
                  <c:v>264.27800000000002</c:v>
                </c:pt>
                <c:pt idx="288">
                  <c:v>274.476</c:v>
                </c:pt>
                <c:pt idx="289">
                  <c:v>277.51299999999998</c:v>
                </c:pt>
                <c:pt idx="290">
                  <c:v>262.61599999999999</c:v>
                </c:pt>
                <c:pt idx="291">
                  <c:v>274.935</c:v>
                </c:pt>
                <c:pt idx="292">
                  <c:v>262.26299999999998</c:v>
                </c:pt>
                <c:pt idx="293">
                  <c:v>247.18799999999999</c:v>
                </c:pt>
                <c:pt idx="294">
                  <c:v>228.06299999999999</c:v>
                </c:pt>
                <c:pt idx="295">
                  <c:v>221.108</c:v>
                </c:pt>
                <c:pt idx="296">
                  <c:v>218.77500000000001</c:v>
                </c:pt>
                <c:pt idx="297">
                  <c:v>231.202</c:v>
                </c:pt>
                <c:pt idx="298">
                  <c:v>233.464</c:v>
                </c:pt>
                <c:pt idx="299">
                  <c:v>237.47300000000001</c:v>
                </c:pt>
                <c:pt idx="300">
                  <c:v>229.37</c:v>
                </c:pt>
                <c:pt idx="301">
                  <c:v>222.416</c:v>
                </c:pt>
                <c:pt idx="302">
                  <c:v>223.99199999999999</c:v>
                </c:pt>
                <c:pt idx="303">
                  <c:v>227.95</c:v>
                </c:pt>
                <c:pt idx="304">
                  <c:v>225.96100000000001</c:v>
                </c:pt>
                <c:pt idx="305">
                  <c:v>216.923</c:v>
                </c:pt>
                <c:pt idx="306">
                  <c:v>221.78399999999999</c:v>
                </c:pt>
                <c:pt idx="307">
                  <c:v>230.80799999999999</c:v>
                </c:pt>
                <c:pt idx="308">
                  <c:v>251.303</c:v>
                </c:pt>
                <c:pt idx="309">
                  <c:v>264.99</c:v>
                </c:pt>
                <c:pt idx="310">
                  <c:v>268.72300000000001</c:v>
                </c:pt>
                <c:pt idx="311">
                  <c:v>268.32499999999999</c:v>
                </c:pt>
                <c:pt idx="312">
                  <c:v>253.15700000000001</c:v>
                </c:pt>
                <c:pt idx="313">
                  <c:v>250.41800000000001</c:v>
                </c:pt>
                <c:pt idx="314">
                  <c:v>243.61600000000001</c:v>
                </c:pt>
                <c:pt idx="315">
                  <c:v>246.11</c:v>
                </c:pt>
                <c:pt idx="316">
                  <c:v>243.53899999999999</c:v>
                </c:pt>
                <c:pt idx="317">
                  <c:v>265.70400000000001</c:v>
                </c:pt>
                <c:pt idx="318">
                  <c:v>273.03399999999999</c:v>
                </c:pt>
                <c:pt idx="319">
                  <c:v>277.77499999999998</c:v>
                </c:pt>
                <c:pt idx="320">
                  <c:v>287.01799999999997</c:v>
                </c:pt>
                <c:pt idx="321">
                  <c:v>298.90499999999997</c:v>
                </c:pt>
                <c:pt idx="322">
                  <c:v>285.245</c:v>
                </c:pt>
                <c:pt idx="323">
                  <c:v>283.745</c:v>
                </c:pt>
                <c:pt idx="324">
                  <c:v>267.613</c:v>
                </c:pt>
                <c:pt idx="325">
                  <c:v>242.92099999999999</c:v>
                </c:pt>
                <c:pt idx="326">
                  <c:v>252.81100000000001</c:v>
                </c:pt>
                <c:pt idx="327">
                  <c:v>261.80900000000003</c:v>
                </c:pt>
                <c:pt idx="328">
                  <c:v>251.465</c:v>
                </c:pt>
                <c:pt idx="329">
                  <c:v>265.37</c:v>
                </c:pt>
                <c:pt idx="330">
                  <c:v>279.73399999999998</c:v>
                </c:pt>
                <c:pt idx="331">
                  <c:v>298.25</c:v>
                </c:pt>
                <c:pt idx="332">
                  <c:v>304.60300000000001</c:v>
                </c:pt>
                <c:pt idx="333">
                  <c:v>300.31</c:v>
                </c:pt>
                <c:pt idx="334">
                  <c:v>296.447</c:v>
                </c:pt>
                <c:pt idx="335">
                  <c:v>290.33999999999997</c:v>
                </c:pt>
                <c:pt idx="336">
                  <c:v>291.91300000000001</c:v>
                </c:pt>
                <c:pt idx="337">
                  <c:v>293.565</c:v>
                </c:pt>
                <c:pt idx="338">
                  <c:v>291.10599999999999</c:v>
                </c:pt>
                <c:pt idx="339">
                  <c:v>292.69499999999999</c:v>
                </c:pt>
                <c:pt idx="340">
                  <c:v>308.697</c:v>
                </c:pt>
                <c:pt idx="341">
                  <c:v>329.20100000000002</c:v>
                </c:pt>
                <c:pt idx="342">
                  <c:v>350.654</c:v>
                </c:pt>
                <c:pt idx="343">
                  <c:v>345.28199999999998</c:v>
                </c:pt>
                <c:pt idx="344">
                  <c:v>336.21699999999998</c:v>
                </c:pt>
                <c:pt idx="345">
                  <c:v>333.74799999999999</c:v>
                </c:pt>
                <c:pt idx="346">
                  <c:v>336.00099999999998</c:v>
                </c:pt>
                <c:pt idx="347">
                  <c:v>342.52699999999999</c:v>
                </c:pt>
                <c:pt idx="348">
                  <c:v>325.49200000000002</c:v>
                </c:pt>
                <c:pt idx="349">
                  <c:v>321.72899999999998</c:v>
                </c:pt>
                <c:pt idx="350">
                  <c:v>328.81400000000002</c:v>
                </c:pt>
                <c:pt idx="351">
                  <c:v>351.18599999999998</c:v>
                </c:pt>
                <c:pt idx="352">
                  <c:v>348.56799999999998</c:v>
                </c:pt>
                <c:pt idx="353">
                  <c:v>327.43400000000003</c:v>
                </c:pt>
                <c:pt idx="354">
                  <c:v>302.99799999999999</c:v>
                </c:pt>
                <c:pt idx="355">
                  <c:v>303.815</c:v>
                </c:pt>
                <c:pt idx="356">
                  <c:v>310.95800000000003</c:v>
                </c:pt>
                <c:pt idx="357">
                  <c:v>308.01799999999997</c:v>
                </c:pt>
                <c:pt idx="358">
                  <c:v>303.5</c:v>
                </c:pt>
                <c:pt idx="359">
                  <c:v>324.137</c:v>
                </c:pt>
                <c:pt idx="360">
                  <c:v>323.488</c:v>
                </c:pt>
                <c:pt idx="361">
                  <c:v>316.98099999999999</c:v>
                </c:pt>
                <c:pt idx="362">
                  <c:v>310.83499999999998</c:v>
                </c:pt>
                <c:pt idx="363">
                  <c:v>316.67899999999997</c:v>
                </c:pt>
                <c:pt idx="364">
                  <c:v>314.86</c:v>
                </c:pt>
                <c:pt idx="365">
                  <c:v>310.90300000000002</c:v>
                </c:pt>
                <c:pt idx="366">
                  <c:v>301.00099999999998</c:v>
                </c:pt>
                <c:pt idx="367">
                  <c:v>307.88400000000001</c:v>
                </c:pt>
                <c:pt idx="368">
                  <c:v>328.03199999999998</c:v>
                </c:pt>
                <c:pt idx="369">
                  <c:v>327.32499999999999</c:v>
                </c:pt>
                <c:pt idx="370">
                  <c:v>345.27499999999998</c:v>
                </c:pt>
                <c:pt idx="371">
                  <c:v>345.32600000000002</c:v>
                </c:pt>
                <c:pt idx="372">
                  <c:v>321.27999999999997</c:v>
                </c:pt>
                <c:pt idx="373">
                  <c:v>331.971</c:v>
                </c:pt>
                <c:pt idx="374">
                  <c:v>328.87900000000002</c:v>
                </c:pt>
                <c:pt idx="375">
                  <c:v>385.05900000000003</c:v>
                </c:pt>
                <c:pt idx="376">
                  <c:v>406.70400000000001</c:v>
                </c:pt>
                <c:pt idx="377">
                  <c:v>415.49900000000002</c:v>
                </c:pt>
                <c:pt idx="378">
                  <c:v>416.27100000000002</c:v>
                </c:pt>
                <c:pt idx="379">
                  <c:v>394.83100000000002</c:v>
                </c:pt>
                <c:pt idx="380">
                  <c:v>380.81700000000001</c:v>
                </c:pt>
                <c:pt idx="381">
                  <c:v>376.29300000000001</c:v>
                </c:pt>
                <c:pt idx="382">
                  <c:v>376.77800000000002</c:v>
                </c:pt>
                <c:pt idx="383">
                  <c:v>372.899</c:v>
                </c:pt>
                <c:pt idx="384">
                  <c:v>375.62200000000001</c:v>
                </c:pt>
                <c:pt idx="385">
                  <c:v>366.62799999999999</c:v>
                </c:pt>
                <c:pt idx="386">
                  <c:v>362.72699999999998</c:v>
                </c:pt>
                <c:pt idx="387">
                  <c:v>360.08800000000002</c:v>
                </c:pt>
                <c:pt idx="388">
                  <c:v>353.46300000000002</c:v>
                </c:pt>
                <c:pt idx="389">
                  <c:v>352.084</c:v>
                </c:pt>
                <c:pt idx="390">
                  <c:v>353.84699999999998</c:v>
                </c:pt>
                <c:pt idx="391">
                  <c:v>376.43700000000001</c:v>
                </c:pt>
                <c:pt idx="392">
                  <c:v>407.11099999999999</c:v>
                </c:pt>
                <c:pt idx="393">
                  <c:v>412.40699999999998</c:v>
                </c:pt>
                <c:pt idx="394">
                  <c:v>408.077</c:v>
                </c:pt>
                <c:pt idx="395">
                  <c:v>410.87799999999999</c:v>
                </c:pt>
                <c:pt idx="396">
                  <c:v>400.82</c:v>
                </c:pt>
                <c:pt idx="397">
                  <c:v>387.375</c:v>
                </c:pt>
                <c:pt idx="398">
                  <c:v>368.26299999999998</c:v>
                </c:pt>
                <c:pt idx="399">
                  <c:v>389.89</c:v>
                </c:pt>
                <c:pt idx="400">
                  <c:v>377.29500000000002</c:v>
                </c:pt>
                <c:pt idx="401">
                  <c:v>368.74599999999998</c:v>
                </c:pt>
                <c:pt idx="402">
                  <c:v>357.69499999999999</c:v>
                </c:pt>
                <c:pt idx="403">
                  <c:v>352.87599999999998</c:v>
                </c:pt>
                <c:pt idx="404">
                  <c:v>361.03100000000001</c:v>
                </c:pt>
                <c:pt idx="405">
                  <c:v>359.97500000000002</c:v>
                </c:pt>
                <c:pt idx="406">
                  <c:v>360.30200000000002</c:v>
                </c:pt>
                <c:pt idx="407">
                  <c:v>377.18099999999998</c:v>
                </c:pt>
                <c:pt idx="408">
                  <c:v>350.07600000000002</c:v>
                </c:pt>
                <c:pt idx="409">
                  <c:v>340.452</c:v>
                </c:pt>
                <c:pt idx="410">
                  <c:v>337.50099999999998</c:v>
                </c:pt>
                <c:pt idx="411">
                  <c:v>324.94499999999999</c:v>
                </c:pt>
                <c:pt idx="412">
                  <c:v>319.75200000000001</c:v>
                </c:pt>
                <c:pt idx="413">
                  <c:v>318.76</c:v>
                </c:pt>
                <c:pt idx="414">
                  <c:v>291.04199999999997</c:v>
                </c:pt>
                <c:pt idx="415">
                  <c:v>275.54000000000002</c:v>
                </c:pt>
                <c:pt idx="416">
                  <c:v>277.24</c:v>
                </c:pt>
                <c:pt idx="417">
                  <c:v>283.77199999999999</c:v>
                </c:pt>
                <c:pt idx="418">
                  <c:v>282.21600000000001</c:v>
                </c:pt>
                <c:pt idx="419">
                  <c:v>280.67899999999997</c:v>
                </c:pt>
                <c:pt idx="420">
                  <c:v>284.87099999999998</c:v>
                </c:pt>
                <c:pt idx="421">
                  <c:v>297.25299999999999</c:v>
                </c:pt>
                <c:pt idx="422">
                  <c:v>298.97899999999998</c:v>
                </c:pt>
                <c:pt idx="423">
                  <c:v>306.892</c:v>
                </c:pt>
                <c:pt idx="424">
                  <c:v>338.30799999999999</c:v>
                </c:pt>
                <c:pt idx="425">
                  <c:v>321.38299999999998</c:v>
                </c:pt>
                <c:pt idx="426">
                  <c:v>316.81700000000001</c:v>
                </c:pt>
                <c:pt idx="427">
                  <c:v>298.48599999999999</c:v>
                </c:pt>
                <c:pt idx="428">
                  <c:v>291.02999999999997</c:v>
                </c:pt>
                <c:pt idx="429">
                  <c:v>295.18900000000002</c:v>
                </c:pt>
                <c:pt idx="430">
                  <c:v>279.27999999999997</c:v>
                </c:pt>
                <c:pt idx="431">
                  <c:v>274.59399999999999</c:v>
                </c:pt>
                <c:pt idx="432">
                  <c:v>276.245</c:v>
                </c:pt>
                <c:pt idx="433">
                  <c:v>271.41800000000001</c:v>
                </c:pt>
                <c:pt idx="434">
                  <c:v>268.04599999999999</c:v>
                </c:pt>
                <c:pt idx="435">
                  <c:v>267.85500000000002</c:v>
                </c:pt>
                <c:pt idx="436">
                  <c:v>252.92099999999999</c:v>
                </c:pt>
                <c:pt idx="437">
                  <c:v>253.04499999999999</c:v>
                </c:pt>
                <c:pt idx="438">
                  <c:v>249.21299999999999</c:v>
                </c:pt>
                <c:pt idx="439">
                  <c:v>243.154</c:v>
                </c:pt>
                <c:pt idx="440">
                  <c:v>239.76499999999999</c:v>
                </c:pt>
                <c:pt idx="441">
                  <c:v>238.7</c:v>
                </c:pt>
                <c:pt idx="442">
                  <c:v>242.316</c:v>
                </c:pt>
                <c:pt idx="443">
                  <c:v>238.23699999999999</c:v>
                </c:pt>
                <c:pt idx="444">
                  <c:v>241.33199999999999</c:v>
                </c:pt>
                <c:pt idx="445">
                  <c:v>234.52199999999999</c:v>
                </c:pt>
                <c:pt idx="446">
                  <c:v>236.59100000000001</c:v>
                </c:pt>
                <c:pt idx="447">
                  <c:v>237.42</c:v>
                </c:pt>
                <c:pt idx="448">
                  <c:v>227.398</c:v>
                </c:pt>
                <c:pt idx="449">
                  <c:v>221.85300000000001</c:v>
                </c:pt>
                <c:pt idx="450">
                  <c:v>220.78700000000001</c:v>
                </c:pt>
                <c:pt idx="451">
                  <c:v>219.953</c:v>
                </c:pt>
                <c:pt idx="452">
                  <c:v>218.07400000000001</c:v>
                </c:pt>
                <c:pt idx="453">
                  <c:v>218.49199999999999</c:v>
                </c:pt>
                <c:pt idx="454">
                  <c:v>220.44300000000001</c:v>
                </c:pt>
                <c:pt idx="455">
                  <c:v>224.13</c:v>
                </c:pt>
                <c:pt idx="456">
                  <c:v>224.25299999999999</c:v>
                </c:pt>
                <c:pt idx="457">
                  <c:v>222.01900000000001</c:v>
                </c:pt>
                <c:pt idx="458">
                  <c:v>226.82599999999999</c:v>
                </c:pt>
                <c:pt idx="459">
                  <c:v>243.251</c:v>
                </c:pt>
                <c:pt idx="460">
                  <c:v>261.779</c:v>
                </c:pt>
                <c:pt idx="461">
                  <c:v>263.351</c:v>
                </c:pt>
                <c:pt idx="462">
                  <c:v>264.45699999999999</c:v>
                </c:pt>
                <c:pt idx="463">
                  <c:v>266.19900000000001</c:v>
                </c:pt>
                <c:pt idx="464">
                  <c:v>263.95999999999998</c:v>
                </c:pt>
                <c:pt idx="465">
                  <c:v>258.52699999999999</c:v>
                </c:pt>
                <c:pt idx="466">
                  <c:v>253.79900000000001</c:v>
                </c:pt>
                <c:pt idx="467">
                  <c:v>254.13900000000001</c:v>
                </c:pt>
                <c:pt idx="468">
                  <c:v>254.714</c:v>
                </c:pt>
                <c:pt idx="469">
                  <c:v>255.79400000000001</c:v>
                </c:pt>
                <c:pt idx="470">
                  <c:v>256.24</c:v>
                </c:pt>
                <c:pt idx="471">
                  <c:v>253.04400000000001</c:v>
                </c:pt>
                <c:pt idx="472">
                  <c:v>255.904</c:v>
                </c:pt>
                <c:pt idx="473">
                  <c:v>266.012</c:v>
                </c:pt>
                <c:pt idx="474">
                  <c:v>265.858</c:v>
                </c:pt>
                <c:pt idx="475">
                  <c:v>264.56799999999998</c:v>
                </c:pt>
                <c:pt idx="476">
                  <c:v>264.25799999999998</c:v>
                </c:pt>
                <c:pt idx="477">
                  <c:v>257.48599999999999</c:v>
                </c:pt>
                <c:pt idx="478">
                  <c:v>257.964</c:v>
                </c:pt>
                <c:pt idx="479">
                  <c:v>251.90199999999999</c:v>
                </c:pt>
                <c:pt idx="480">
                  <c:v>244.18299999999999</c:v>
                </c:pt>
                <c:pt idx="481">
                  <c:v>241.87899999999999</c:v>
                </c:pt>
                <c:pt idx="482">
                  <c:v>239.065</c:v>
                </c:pt>
                <c:pt idx="483">
                  <c:v>241.21899999999999</c:v>
                </c:pt>
                <c:pt idx="484">
                  <c:v>239.88</c:v>
                </c:pt>
                <c:pt idx="485">
                  <c:v>235.94900000000001</c:v>
                </c:pt>
                <c:pt idx="486">
                  <c:v>228.17599999999999</c:v>
                </c:pt>
                <c:pt idx="487">
                  <c:v>229.29400000000001</c:v>
                </c:pt>
                <c:pt idx="488">
                  <c:v>233.57</c:v>
                </c:pt>
                <c:pt idx="489">
                  <c:v>227.94800000000001</c:v>
                </c:pt>
                <c:pt idx="490">
                  <c:v>224.55099999999999</c:v>
                </c:pt>
                <c:pt idx="491">
                  <c:v>247.577</c:v>
                </c:pt>
                <c:pt idx="492">
                  <c:v>249.77799999999999</c:v>
                </c:pt>
                <c:pt idx="493">
                  <c:v>253.29</c:v>
                </c:pt>
                <c:pt idx="494">
                  <c:v>253.416</c:v>
                </c:pt>
                <c:pt idx="495">
                  <c:v>249.488</c:v>
                </c:pt>
                <c:pt idx="496">
                  <c:v>247.91800000000001</c:v>
                </c:pt>
                <c:pt idx="497">
                  <c:v>248.214</c:v>
                </c:pt>
                <c:pt idx="498">
                  <c:v>245.976</c:v>
                </c:pt>
                <c:pt idx="499">
                  <c:v>246.84100000000001</c:v>
                </c:pt>
                <c:pt idx="500">
                  <c:v>247.05199999999999</c:v>
                </c:pt>
                <c:pt idx="501">
                  <c:v>250.929</c:v>
                </c:pt>
                <c:pt idx="502">
                  <c:v>236.27799999999999</c:v>
                </c:pt>
                <c:pt idx="503">
                  <c:v>239.541</c:v>
                </c:pt>
                <c:pt idx="504">
                  <c:v>247.41200000000001</c:v>
                </c:pt>
                <c:pt idx="505">
                  <c:v>256.61399999999998</c:v>
                </c:pt>
                <c:pt idx="506">
                  <c:v>274.33999999999997</c:v>
                </c:pt>
                <c:pt idx="507">
                  <c:v>278.76499999999999</c:v>
                </c:pt>
                <c:pt idx="508">
                  <c:v>284.577</c:v>
                </c:pt>
              </c:numCache>
            </c:numRef>
          </c:val>
          <c:smooth val="0"/>
          <c:extLst>
            <c:ext xmlns:c16="http://schemas.microsoft.com/office/drawing/2014/chart" uri="{C3380CC4-5D6E-409C-BE32-E72D297353CC}">
              <c16:uniqueId val="{00000007-2F98-47CC-9DEB-645E3007B4D3}"/>
            </c:ext>
          </c:extLst>
        </c:ser>
        <c:ser>
          <c:idx val="8"/>
          <c:order val="8"/>
          <c:tx>
            <c:strRef>
              <c:f>'directH (tkr)'!$B$33</c:f>
              <c:strCache>
                <c:ptCount val="1"/>
                <c:pt idx="0">
                  <c:v>VW 3 3/4 PERP nc-21</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val>
            <c:numRef>
              <c:f>'directH (tkr)'!$F$33:$SU$33</c:f>
              <c:numCache>
                <c:formatCode>0</c:formatCode>
                <c:ptCount val="510"/>
                <c:pt idx="0">
                  <c:v>275.79899999999998</c:v>
                </c:pt>
                <c:pt idx="1">
                  <c:v>275.93099999999998</c:v>
                </c:pt>
                <c:pt idx="2">
                  <c:v>274.08100000000002</c:v>
                </c:pt>
                <c:pt idx="3">
                  <c:v>272.387</c:v>
                </c:pt>
                <c:pt idx="4">
                  <c:v>258.73</c:v>
                </c:pt>
                <c:pt idx="5">
                  <c:v>276</c:v>
                </c:pt>
                <c:pt idx="6">
                  <c:v>250.03</c:v>
                </c:pt>
                <c:pt idx="7">
                  <c:v>244.75399999999999</c:v>
                </c:pt>
                <c:pt idx="8">
                  <c:v>228.03100000000001</c:v>
                </c:pt>
                <c:pt idx="9">
                  <c:v>217.30500000000001</c:v>
                </c:pt>
                <c:pt idx="10">
                  <c:v>239.792</c:v>
                </c:pt>
                <c:pt idx="11">
                  <c:v>236.851</c:v>
                </c:pt>
                <c:pt idx="12">
                  <c:v>258.44200000000001</c:v>
                </c:pt>
                <c:pt idx="13">
                  <c:v>226.79599999999999</c:v>
                </c:pt>
                <c:pt idx="14">
                  <c:v>321.06700000000001</c:v>
                </c:pt>
                <c:pt idx="15">
                  <c:v>210.542</c:v>
                </c:pt>
                <c:pt idx="16">
                  <c:v>233.041</c:v>
                </c:pt>
                <c:pt idx="17">
                  <c:v>334.70299999999997</c:v>
                </c:pt>
                <c:pt idx="18">
                  <c:v>392.30599999999998</c:v>
                </c:pt>
                <c:pt idx="19">
                  <c:v>467.58300000000003</c:v>
                </c:pt>
                <c:pt idx="20">
                  <c:v>471.428</c:v>
                </c:pt>
                <c:pt idx="21">
                  <c:v>465.40800000000002</c:v>
                </c:pt>
                <c:pt idx="22">
                  <c:v>448.46199999999999</c:v>
                </c:pt>
                <c:pt idx="23">
                  <c:v>436.13799999999998</c:v>
                </c:pt>
                <c:pt idx="24">
                  <c:v>457.30399999999997</c:v>
                </c:pt>
                <c:pt idx="25">
                  <c:v>523.58100000000002</c:v>
                </c:pt>
                <c:pt idx="26">
                  <c:v>513.52300000000002</c:v>
                </c:pt>
                <c:pt idx="27">
                  <c:v>513.57299999999998</c:v>
                </c:pt>
                <c:pt idx="28">
                  <c:v>527.91999999999996</c:v>
                </c:pt>
                <c:pt idx="29">
                  <c:v>562.25800000000004</c:v>
                </c:pt>
                <c:pt idx="30">
                  <c:v>611.84699999999998</c:v>
                </c:pt>
                <c:pt idx="31">
                  <c:v>648.86900000000003</c:v>
                </c:pt>
                <c:pt idx="32">
                  <c:v>642.779</c:v>
                </c:pt>
                <c:pt idx="33">
                  <c:v>618.74699999999996</c:v>
                </c:pt>
                <c:pt idx="34">
                  <c:v>584.02099999999996</c:v>
                </c:pt>
                <c:pt idx="35">
                  <c:v>585.20299999999997</c:v>
                </c:pt>
                <c:pt idx="36">
                  <c:v>627.26099999999997</c:v>
                </c:pt>
                <c:pt idx="37">
                  <c:v>604.745</c:v>
                </c:pt>
                <c:pt idx="38">
                  <c:v>609.572</c:v>
                </c:pt>
                <c:pt idx="39">
                  <c:v>624.65300000000002</c:v>
                </c:pt>
                <c:pt idx="40">
                  <c:v>631.66300000000001</c:v>
                </c:pt>
                <c:pt idx="41">
                  <c:v>539.25699999999995</c:v>
                </c:pt>
                <c:pt idx="42">
                  <c:v>510.06400000000002</c:v>
                </c:pt>
                <c:pt idx="43">
                  <c:v>457.79500000000002</c:v>
                </c:pt>
                <c:pt idx="44">
                  <c:v>435.05399999999997</c:v>
                </c:pt>
                <c:pt idx="45">
                  <c:v>486.17099999999999</c:v>
                </c:pt>
                <c:pt idx="46">
                  <c:v>533.67999999999995</c:v>
                </c:pt>
                <c:pt idx="47">
                  <c:v>627.76099999999997</c:v>
                </c:pt>
                <c:pt idx="48">
                  <c:v>629.49</c:v>
                </c:pt>
                <c:pt idx="49">
                  <c:v>580.327</c:v>
                </c:pt>
                <c:pt idx="50">
                  <c:v>503.46199999999999</c:v>
                </c:pt>
                <c:pt idx="51">
                  <c:v>479.14800000000002</c:v>
                </c:pt>
                <c:pt idx="52">
                  <c:v>391.19200000000001</c:v>
                </c:pt>
                <c:pt idx="53">
                  <c:v>336.38799999999998</c:v>
                </c:pt>
                <c:pt idx="54">
                  <c:v>464.01499999999999</c:v>
                </c:pt>
                <c:pt idx="55">
                  <c:v>647.21900000000005</c:v>
                </c:pt>
                <c:pt idx="56">
                  <c:v>716.54700000000003</c:v>
                </c:pt>
                <c:pt idx="57">
                  <c:v>804.66300000000001</c:v>
                </c:pt>
                <c:pt idx="58">
                  <c:v>814.322</c:v>
                </c:pt>
                <c:pt idx="59">
                  <c:v>783.08900000000006</c:v>
                </c:pt>
                <c:pt idx="60">
                  <c:v>753.06500000000005</c:v>
                </c:pt>
                <c:pt idx="61">
                  <c:v>723.41099999999994</c:v>
                </c:pt>
                <c:pt idx="62">
                  <c:v>738.822</c:v>
                </c:pt>
                <c:pt idx="63">
                  <c:v>563.13499999999999</c:v>
                </c:pt>
                <c:pt idx="64">
                  <c:v>510.83</c:v>
                </c:pt>
                <c:pt idx="65">
                  <c:v>483.03500000000003</c:v>
                </c:pt>
                <c:pt idx="66">
                  <c:v>727.94200000000001</c:v>
                </c:pt>
                <c:pt idx="67">
                  <c:v>757.35299999999995</c:v>
                </c:pt>
                <c:pt idx="68">
                  <c:v>677.63499999999999</c:v>
                </c:pt>
                <c:pt idx="69">
                  <c:v>855.64099999999996</c:v>
                </c:pt>
                <c:pt idx="70">
                  <c:v>860.31600000000003</c:v>
                </c:pt>
                <c:pt idx="71">
                  <c:v>642.22400000000005</c:v>
                </c:pt>
                <c:pt idx="72">
                  <c:v>491.702</c:v>
                </c:pt>
                <c:pt idx="73">
                  <c:v>396.83300000000003</c:v>
                </c:pt>
                <c:pt idx="74">
                  <c:v>388.34699999999998</c:v>
                </c:pt>
                <c:pt idx="75">
                  <c:v>234.21899999999999</c:v>
                </c:pt>
                <c:pt idx="76">
                  <c:v>221.67099999999999</c:v>
                </c:pt>
                <c:pt idx="77">
                  <c:v>230.44800000000001</c:v>
                </c:pt>
                <c:pt idx="78">
                  <c:v>136.92099999999999</c:v>
                </c:pt>
                <c:pt idx="79">
                  <c:v>109.85</c:v>
                </c:pt>
                <c:pt idx="80">
                  <c:v>91.311999999999998</c:v>
                </c:pt>
                <c:pt idx="81">
                  <c:v>98.301000000000002</c:v>
                </c:pt>
                <c:pt idx="82">
                  <c:v>152.06899999999999</c:v>
                </c:pt>
                <c:pt idx="83">
                  <c:v>163.21299999999999</c:v>
                </c:pt>
                <c:pt idx="84">
                  <c:v>97.269000000000005</c:v>
                </c:pt>
                <c:pt idx="85">
                  <c:v>86.843000000000004</c:v>
                </c:pt>
                <c:pt idx="86">
                  <c:v>81.850999999999999</c:v>
                </c:pt>
                <c:pt idx="87">
                  <c:v>70.028000000000006</c:v>
                </c:pt>
                <c:pt idx="88">
                  <c:v>64.052999999999997</c:v>
                </c:pt>
                <c:pt idx="89">
                  <c:v>67.19</c:v>
                </c:pt>
                <c:pt idx="90">
                  <c:v>65.998999999999995</c:v>
                </c:pt>
                <c:pt idx="91">
                  <c:v>69.111999999999995</c:v>
                </c:pt>
                <c:pt idx="92">
                  <c:v>69.36</c:v>
                </c:pt>
                <c:pt idx="93">
                  <c:v>70.231999999999999</c:v>
                </c:pt>
                <c:pt idx="94">
                  <c:v>70.116</c:v>
                </c:pt>
                <c:pt idx="95">
                  <c:v>70.460999999999999</c:v>
                </c:pt>
                <c:pt idx="96">
                  <c:v>70.873000000000005</c:v>
                </c:pt>
                <c:pt idx="97">
                  <c:v>73.63</c:v>
                </c:pt>
                <c:pt idx="98">
                  <c:v>70.649000000000001</c:v>
                </c:pt>
                <c:pt idx="99">
                  <c:v>68.566000000000003</c:v>
                </c:pt>
                <c:pt idx="100">
                  <c:v>71.555000000000007</c:v>
                </c:pt>
                <c:pt idx="101">
                  <c:v>75.685000000000002</c:v>
                </c:pt>
                <c:pt idx="102">
                  <c:v>85.635999999999996</c:v>
                </c:pt>
                <c:pt idx="103">
                  <c:v>83.853999999999999</c:v>
                </c:pt>
                <c:pt idx="104">
                  <c:v>85.664000000000001</c:v>
                </c:pt>
                <c:pt idx="105">
                  <c:v>80.17</c:v>
                </c:pt>
                <c:pt idx="106">
                  <c:v>85.593000000000004</c:v>
                </c:pt>
                <c:pt idx="107">
                  <c:v>86.114999999999995</c:v>
                </c:pt>
                <c:pt idx="108">
                  <c:v>74.224000000000004</c:v>
                </c:pt>
                <c:pt idx="109">
                  <c:v>72.774000000000001</c:v>
                </c:pt>
                <c:pt idx="110">
                  <c:v>70.498000000000005</c:v>
                </c:pt>
                <c:pt idx="111">
                  <c:v>70.11</c:v>
                </c:pt>
                <c:pt idx="112">
                  <c:v>70.486999999999995</c:v>
                </c:pt>
                <c:pt idx="113">
                  <c:v>72.058999999999997</c:v>
                </c:pt>
                <c:pt idx="114">
                  <c:v>77.447999999999993</c:v>
                </c:pt>
                <c:pt idx="115">
                  <c:v>82.650999999999996</c:v>
                </c:pt>
                <c:pt idx="116">
                  <c:v>80.869</c:v>
                </c:pt>
                <c:pt idx="117">
                  <c:v>80.647999999999996</c:v>
                </c:pt>
                <c:pt idx="118">
                  <c:v>82.167000000000002</c:v>
                </c:pt>
                <c:pt idx="119">
                  <c:v>84.46</c:v>
                </c:pt>
                <c:pt idx="120">
                  <c:v>85.807000000000002</c:v>
                </c:pt>
                <c:pt idx="121">
                  <c:v>81.644000000000005</c:v>
                </c:pt>
                <c:pt idx="122">
                  <c:v>79.138000000000005</c:v>
                </c:pt>
                <c:pt idx="123">
                  <c:v>73.245000000000005</c:v>
                </c:pt>
                <c:pt idx="124">
                  <c:v>69.08</c:v>
                </c:pt>
                <c:pt idx="125">
                  <c:v>71.655000000000001</c:v>
                </c:pt>
                <c:pt idx="126">
                  <c:v>72.391000000000005</c:v>
                </c:pt>
                <c:pt idx="127">
                  <c:v>74.659000000000006</c:v>
                </c:pt>
                <c:pt idx="128">
                  <c:v>74.06</c:v>
                </c:pt>
                <c:pt idx="129">
                  <c:v>76.477000000000004</c:v>
                </c:pt>
                <c:pt idx="130">
                  <c:v>77.396000000000001</c:v>
                </c:pt>
                <c:pt idx="131">
                  <c:v>78.114000000000004</c:v>
                </c:pt>
                <c:pt idx="132">
                  <c:v>80.855999999999995</c:v>
                </c:pt>
                <c:pt idx="133">
                  <c:v>81.997</c:v>
                </c:pt>
                <c:pt idx="134">
                  <c:v>81.451999999999998</c:v>
                </c:pt>
                <c:pt idx="135">
                  <c:v>82.015000000000001</c:v>
                </c:pt>
                <c:pt idx="136">
                  <c:v>84.045000000000002</c:v>
                </c:pt>
                <c:pt idx="137">
                  <c:v>83.12</c:v>
                </c:pt>
                <c:pt idx="138">
                  <c:v>82.135000000000005</c:v>
                </c:pt>
                <c:pt idx="139">
                  <c:v>82.134</c:v>
                </c:pt>
                <c:pt idx="140">
                  <c:v>85.906999999999996</c:v>
                </c:pt>
                <c:pt idx="141">
                  <c:v>93.241</c:v>
                </c:pt>
                <c:pt idx="142">
                  <c:v>100.96599999999999</c:v>
                </c:pt>
                <c:pt idx="143">
                  <c:v>99.236999999999995</c:v>
                </c:pt>
                <c:pt idx="144">
                  <c:v>95.426000000000002</c:v>
                </c:pt>
                <c:pt idx="145">
                  <c:v>95.171999999999997</c:v>
                </c:pt>
                <c:pt idx="146">
                  <c:v>97.56</c:v>
                </c:pt>
                <c:pt idx="147">
                  <c:v>97.85</c:v>
                </c:pt>
                <c:pt idx="148">
                  <c:v>95.495999999999995</c:v>
                </c:pt>
                <c:pt idx="149">
                  <c:v>100.086</c:v>
                </c:pt>
                <c:pt idx="150">
                  <c:v>106.30200000000001</c:v>
                </c:pt>
                <c:pt idx="151">
                  <c:v>110.01300000000001</c:v>
                </c:pt>
                <c:pt idx="152">
                  <c:v>109.648</c:v>
                </c:pt>
                <c:pt idx="153">
                  <c:v>105.884</c:v>
                </c:pt>
                <c:pt idx="154">
                  <c:v>105.955</c:v>
                </c:pt>
                <c:pt idx="155">
                  <c:v>105.354</c:v>
                </c:pt>
                <c:pt idx="156">
                  <c:v>106.45099999999999</c:v>
                </c:pt>
                <c:pt idx="157">
                  <c:v>110.221</c:v>
                </c:pt>
                <c:pt idx="158">
                  <c:v>107.273</c:v>
                </c:pt>
                <c:pt idx="159">
                  <c:v>107.02500000000001</c:v>
                </c:pt>
                <c:pt idx="160">
                  <c:v>101.589</c:v>
                </c:pt>
                <c:pt idx="161">
                  <c:v>101.16</c:v>
                </c:pt>
                <c:pt idx="162">
                  <c:v>100.241</c:v>
                </c:pt>
                <c:pt idx="163">
                  <c:v>98.353999999999999</c:v>
                </c:pt>
                <c:pt idx="164">
                  <c:v>103.869</c:v>
                </c:pt>
                <c:pt idx="165">
                  <c:v>111</c:v>
                </c:pt>
                <c:pt idx="166">
                  <c:v>108.631</c:v>
                </c:pt>
                <c:pt idx="167">
                  <c:v>107.145</c:v>
                </c:pt>
                <c:pt idx="168">
                  <c:v>103.327</c:v>
                </c:pt>
                <c:pt idx="169">
                  <c:v>97.066000000000003</c:v>
                </c:pt>
                <c:pt idx="170">
                  <c:v>97.918000000000006</c:v>
                </c:pt>
                <c:pt idx="171">
                  <c:v>99.688999999999993</c:v>
                </c:pt>
                <c:pt idx="172">
                  <c:v>100.226</c:v>
                </c:pt>
                <c:pt idx="173">
                  <c:v>101.681</c:v>
                </c:pt>
                <c:pt idx="174">
                  <c:v>101.574</c:v>
                </c:pt>
                <c:pt idx="175">
                  <c:v>109.09099999999999</c:v>
                </c:pt>
                <c:pt idx="176">
                  <c:v>109.76</c:v>
                </c:pt>
                <c:pt idx="177">
                  <c:v>117.471</c:v>
                </c:pt>
                <c:pt idx="178">
                  <c:v>121.78400000000001</c:v>
                </c:pt>
                <c:pt idx="179">
                  <c:v>126.251</c:v>
                </c:pt>
                <c:pt idx="180">
                  <c:v>128.107</c:v>
                </c:pt>
                <c:pt idx="181">
                  <c:v>136.953</c:v>
                </c:pt>
                <c:pt idx="182">
                  <c:v>139.01400000000001</c:v>
                </c:pt>
                <c:pt idx="183">
                  <c:v>137.79</c:v>
                </c:pt>
                <c:pt idx="184">
                  <c:v>133.18899999999999</c:v>
                </c:pt>
                <c:pt idx="185">
                  <c:v>134.56800000000001</c:v>
                </c:pt>
                <c:pt idx="186">
                  <c:v>134.15700000000001</c:v>
                </c:pt>
                <c:pt idx="187">
                  <c:v>128.99700000000001</c:v>
                </c:pt>
                <c:pt idx="188">
                  <c:v>120.40600000000001</c:v>
                </c:pt>
                <c:pt idx="189">
                  <c:v>124.47499999999999</c:v>
                </c:pt>
                <c:pt idx="190">
                  <c:v>125.607</c:v>
                </c:pt>
                <c:pt idx="191">
                  <c:v>130.898</c:v>
                </c:pt>
                <c:pt idx="192">
                  <c:v>133.43299999999999</c:v>
                </c:pt>
                <c:pt idx="193">
                  <c:v>125.586</c:v>
                </c:pt>
                <c:pt idx="194">
                  <c:v>125.292</c:v>
                </c:pt>
                <c:pt idx="195">
                  <c:v>119.797</c:v>
                </c:pt>
                <c:pt idx="196">
                  <c:v>131.352</c:v>
                </c:pt>
                <c:pt idx="197">
                  <c:v>124.655</c:v>
                </c:pt>
                <c:pt idx="198">
                  <c:v>107.158</c:v>
                </c:pt>
                <c:pt idx="199">
                  <c:v>94.685000000000002</c:v>
                </c:pt>
                <c:pt idx="200">
                  <c:v>93.393000000000001</c:v>
                </c:pt>
                <c:pt idx="201">
                  <c:v>82.852999999999994</c:v>
                </c:pt>
                <c:pt idx="202">
                  <c:v>124.123</c:v>
                </c:pt>
                <c:pt idx="203">
                  <c:v>115.78</c:v>
                </c:pt>
                <c:pt idx="204">
                  <c:v>109.373</c:v>
                </c:pt>
                <c:pt idx="205">
                  <c:v>107.417</c:v>
                </c:pt>
                <c:pt idx="206">
                  <c:v>101.358</c:v>
                </c:pt>
                <c:pt idx="207">
                  <c:v>110.32299999999999</c:v>
                </c:pt>
                <c:pt idx="208">
                  <c:v>112.738</c:v>
                </c:pt>
                <c:pt idx="209">
                  <c:v>106.77200000000001</c:v>
                </c:pt>
                <c:pt idx="210">
                  <c:v>108.575</c:v>
                </c:pt>
                <c:pt idx="211">
                  <c:v>108.22</c:v>
                </c:pt>
                <c:pt idx="212">
                  <c:v>110.456</c:v>
                </c:pt>
                <c:pt idx="213">
                  <c:v>108.639</c:v>
                </c:pt>
                <c:pt idx="214">
                  <c:v>107.825</c:v>
                </c:pt>
                <c:pt idx="215">
                  <c:v>104.562</c:v>
                </c:pt>
                <c:pt idx="216">
                  <c:v>103.791</c:v>
                </c:pt>
                <c:pt idx="217">
                  <c:v>116.39</c:v>
                </c:pt>
                <c:pt idx="218">
                  <c:v>123.6</c:v>
                </c:pt>
                <c:pt idx="219">
                  <c:v>129.054</c:v>
                </c:pt>
                <c:pt idx="220">
                  <c:v>142.166</c:v>
                </c:pt>
                <c:pt idx="221">
                  <c:v>141.83099999999999</c:v>
                </c:pt>
                <c:pt idx="222">
                  <c:v>125.087</c:v>
                </c:pt>
                <c:pt idx="223">
                  <c:v>122.09099999999999</c:v>
                </c:pt>
                <c:pt idx="224">
                  <c:v>119.953</c:v>
                </c:pt>
                <c:pt idx="225">
                  <c:v>122.758</c:v>
                </c:pt>
                <c:pt idx="226">
                  <c:v>119.908</c:v>
                </c:pt>
                <c:pt idx="227">
                  <c:v>134.74299999999999</c:v>
                </c:pt>
                <c:pt idx="228">
                  <c:v>146.68899999999999</c:v>
                </c:pt>
                <c:pt idx="229">
                  <c:v>163.642</c:v>
                </c:pt>
                <c:pt idx="230">
                  <c:v>140.37700000000001</c:v>
                </c:pt>
                <c:pt idx="231">
                  <c:v>130.07499999999999</c:v>
                </c:pt>
                <c:pt idx="232">
                  <c:v>130.179</c:v>
                </c:pt>
                <c:pt idx="233">
                  <c:v>132.053</c:v>
                </c:pt>
                <c:pt idx="234">
                  <c:v>111.113</c:v>
                </c:pt>
                <c:pt idx="235">
                  <c:v>108.744</c:v>
                </c:pt>
                <c:pt idx="236">
                  <c:v>109.53700000000001</c:v>
                </c:pt>
                <c:pt idx="237">
                  <c:v>122.69</c:v>
                </c:pt>
                <c:pt idx="238">
                  <c:v>140.34899999999999</c:v>
                </c:pt>
                <c:pt idx="239">
                  <c:v>148.697</c:v>
                </c:pt>
                <c:pt idx="240">
                  <c:v>150.18100000000001</c:v>
                </c:pt>
                <c:pt idx="241">
                  <c:v>160.75</c:v>
                </c:pt>
                <c:pt idx="242">
                  <c:v>147.52600000000001</c:v>
                </c:pt>
                <c:pt idx="243">
                  <c:v>134.99299999999999</c:v>
                </c:pt>
                <c:pt idx="244">
                  <c:v>136.501</c:v>
                </c:pt>
                <c:pt idx="245">
                  <c:v>139.684</c:v>
                </c:pt>
                <c:pt idx="246">
                  <c:v>140.708</c:v>
                </c:pt>
                <c:pt idx="247">
                  <c:v>153.46600000000001</c:v>
                </c:pt>
                <c:pt idx="248">
                  <c:v>166.477</c:v>
                </c:pt>
                <c:pt idx="249">
                  <c:v>163.76599999999999</c:v>
                </c:pt>
                <c:pt idx="250">
                  <c:v>147.495</c:v>
                </c:pt>
                <c:pt idx="251">
                  <c:v>141.572</c:v>
                </c:pt>
                <c:pt idx="252">
                  <c:v>147.268</c:v>
                </c:pt>
                <c:pt idx="253">
                  <c:v>151.29599999999999</c:v>
                </c:pt>
                <c:pt idx="254">
                  <c:v>150.369</c:v>
                </c:pt>
                <c:pt idx="255">
                  <c:v>161.125</c:v>
                </c:pt>
                <c:pt idx="256">
                  <c:v>164.31</c:v>
                </c:pt>
                <c:pt idx="257">
                  <c:v>167.011</c:v>
                </c:pt>
                <c:pt idx="258">
                  <c:v>162.18199999999999</c:v>
                </c:pt>
                <c:pt idx="259">
                  <c:v>152.209</c:v>
                </c:pt>
                <c:pt idx="260">
                  <c:v>143.31299999999999</c:v>
                </c:pt>
                <c:pt idx="261">
                  <c:v>134.90799999999999</c:v>
                </c:pt>
                <c:pt idx="262">
                  <c:v>142.53899999999999</c:v>
                </c:pt>
                <c:pt idx="263">
                  <c:v>159.00800000000001</c:v>
                </c:pt>
                <c:pt idx="264">
                  <c:v>172.37200000000001</c:v>
                </c:pt>
                <c:pt idx="265">
                  <c:v>176.80500000000001</c:v>
                </c:pt>
                <c:pt idx="266">
                  <c:v>177.45099999999999</c:v>
                </c:pt>
                <c:pt idx="267">
                  <c:v>172.35400000000001</c:v>
                </c:pt>
                <c:pt idx="268">
                  <c:v>150.85599999999999</c:v>
                </c:pt>
                <c:pt idx="269">
                  <c:v>155.40199999999999</c:v>
                </c:pt>
                <c:pt idx="270">
                  <c:v>162.91499999999999</c:v>
                </c:pt>
                <c:pt idx="271">
                  <c:v>163.626</c:v>
                </c:pt>
                <c:pt idx="272">
                  <c:v>175.02799999999999</c:v>
                </c:pt>
                <c:pt idx="273">
                  <c:v>189.62299999999999</c:v>
                </c:pt>
                <c:pt idx="274">
                  <c:v>208.87899999999999</c:v>
                </c:pt>
                <c:pt idx="275">
                  <c:v>206.477</c:v>
                </c:pt>
                <c:pt idx="276">
                  <c:v>197.172</c:v>
                </c:pt>
                <c:pt idx="277">
                  <c:v>204.00399999999999</c:v>
                </c:pt>
                <c:pt idx="278">
                  <c:v>199.90299999999999</c:v>
                </c:pt>
                <c:pt idx="279">
                  <c:v>208.83699999999999</c:v>
                </c:pt>
                <c:pt idx="280">
                  <c:v>207.80099999999999</c:v>
                </c:pt>
                <c:pt idx="281">
                  <c:v>207.19499999999999</c:v>
                </c:pt>
                <c:pt idx="282">
                  <c:v>189.13499999999999</c:v>
                </c:pt>
                <c:pt idx="283">
                  <c:v>177.363</c:v>
                </c:pt>
                <c:pt idx="284">
                  <c:v>169.59299999999999</c:v>
                </c:pt>
                <c:pt idx="285">
                  <c:v>169.892</c:v>
                </c:pt>
                <c:pt idx="286">
                  <c:v>168.90600000000001</c:v>
                </c:pt>
                <c:pt idx="287">
                  <c:v>182.55</c:v>
                </c:pt>
                <c:pt idx="288">
                  <c:v>196.899</c:v>
                </c:pt>
                <c:pt idx="289">
                  <c:v>200.30600000000001</c:v>
                </c:pt>
                <c:pt idx="290">
                  <c:v>189.59899999999999</c:v>
                </c:pt>
                <c:pt idx="291">
                  <c:v>199.49600000000001</c:v>
                </c:pt>
                <c:pt idx="292">
                  <c:v>189.602</c:v>
                </c:pt>
                <c:pt idx="293">
                  <c:v>164.828</c:v>
                </c:pt>
                <c:pt idx="294">
                  <c:v>144.16</c:v>
                </c:pt>
                <c:pt idx="295">
                  <c:v>143.255</c:v>
                </c:pt>
                <c:pt idx="296">
                  <c:v>140.31299999999999</c:v>
                </c:pt>
                <c:pt idx="297">
                  <c:v>151.14599999999999</c:v>
                </c:pt>
                <c:pt idx="298">
                  <c:v>153.374</c:v>
                </c:pt>
                <c:pt idx="299">
                  <c:v>153.41300000000001</c:v>
                </c:pt>
                <c:pt idx="300">
                  <c:v>163.619</c:v>
                </c:pt>
                <c:pt idx="301">
                  <c:v>144.25800000000001</c:v>
                </c:pt>
                <c:pt idx="302">
                  <c:v>145.864</c:v>
                </c:pt>
                <c:pt idx="303">
                  <c:v>147.75</c:v>
                </c:pt>
                <c:pt idx="304">
                  <c:v>146.65</c:v>
                </c:pt>
                <c:pt idx="305">
                  <c:v>139.71700000000001</c:v>
                </c:pt>
                <c:pt idx="306">
                  <c:v>139.72300000000001</c:v>
                </c:pt>
                <c:pt idx="307">
                  <c:v>148.88300000000001</c:v>
                </c:pt>
                <c:pt idx="308">
                  <c:v>173.72900000000001</c:v>
                </c:pt>
                <c:pt idx="309">
                  <c:v>184.815</c:v>
                </c:pt>
                <c:pt idx="310">
                  <c:v>189.91200000000001</c:v>
                </c:pt>
                <c:pt idx="311">
                  <c:v>189.214</c:v>
                </c:pt>
                <c:pt idx="312">
                  <c:v>175.309</c:v>
                </c:pt>
                <c:pt idx="313">
                  <c:v>173.16200000000001</c:v>
                </c:pt>
                <c:pt idx="314">
                  <c:v>170.066</c:v>
                </c:pt>
                <c:pt idx="315">
                  <c:v>171.27799999999999</c:v>
                </c:pt>
                <c:pt idx="316">
                  <c:v>170.404</c:v>
                </c:pt>
                <c:pt idx="317">
                  <c:v>194.001</c:v>
                </c:pt>
                <c:pt idx="318">
                  <c:v>202.428</c:v>
                </c:pt>
                <c:pt idx="319">
                  <c:v>205.75</c:v>
                </c:pt>
                <c:pt idx="320">
                  <c:v>214.804</c:v>
                </c:pt>
                <c:pt idx="321">
                  <c:v>226.26599999999999</c:v>
                </c:pt>
                <c:pt idx="322">
                  <c:v>215.328</c:v>
                </c:pt>
                <c:pt idx="323">
                  <c:v>213.387</c:v>
                </c:pt>
                <c:pt idx="324">
                  <c:v>207.16900000000001</c:v>
                </c:pt>
                <c:pt idx="325">
                  <c:v>184.852</c:v>
                </c:pt>
                <c:pt idx="326">
                  <c:v>192.018</c:v>
                </c:pt>
                <c:pt idx="327">
                  <c:v>200.22499999999999</c:v>
                </c:pt>
                <c:pt idx="328">
                  <c:v>190.345</c:v>
                </c:pt>
                <c:pt idx="329">
                  <c:v>201.56200000000001</c:v>
                </c:pt>
                <c:pt idx="330">
                  <c:v>214.32400000000001</c:v>
                </c:pt>
                <c:pt idx="331">
                  <c:v>230.55500000000001</c:v>
                </c:pt>
                <c:pt idx="332">
                  <c:v>236.941</c:v>
                </c:pt>
                <c:pt idx="333">
                  <c:v>234.11600000000001</c:v>
                </c:pt>
                <c:pt idx="334">
                  <c:v>229.88800000000001</c:v>
                </c:pt>
                <c:pt idx="335">
                  <c:v>225.92599999999999</c:v>
                </c:pt>
                <c:pt idx="336">
                  <c:v>227.38</c:v>
                </c:pt>
                <c:pt idx="337">
                  <c:v>228.881</c:v>
                </c:pt>
                <c:pt idx="338">
                  <c:v>220.26499999999999</c:v>
                </c:pt>
                <c:pt idx="339">
                  <c:v>219.57300000000001</c:v>
                </c:pt>
                <c:pt idx="340">
                  <c:v>238.84800000000001</c:v>
                </c:pt>
                <c:pt idx="341">
                  <c:v>260.99400000000003</c:v>
                </c:pt>
                <c:pt idx="342">
                  <c:v>273.98599999999999</c:v>
                </c:pt>
                <c:pt idx="343">
                  <c:v>272.21600000000001</c:v>
                </c:pt>
                <c:pt idx="344">
                  <c:v>260.40199999999999</c:v>
                </c:pt>
                <c:pt idx="345">
                  <c:v>257.78500000000003</c:v>
                </c:pt>
                <c:pt idx="346">
                  <c:v>259.32299999999998</c:v>
                </c:pt>
                <c:pt idx="347">
                  <c:v>263.35500000000002</c:v>
                </c:pt>
                <c:pt idx="348">
                  <c:v>256.488</c:v>
                </c:pt>
                <c:pt idx="349">
                  <c:v>253.964</c:v>
                </c:pt>
                <c:pt idx="350">
                  <c:v>272.37299999999999</c:v>
                </c:pt>
                <c:pt idx="351">
                  <c:v>296.89499999999998</c:v>
                </c:pt>
                <c:pt idx="352">
                  <c:v>293.94</c:v>
                </c:pt>
                <c:pt idx="353">
                  <c:v>279.875</c:v>
                </c:pt>
                <c:pt idx="354">
                  <c:v>265.09500000000003</c:v>
                </c:pt>
                <c:pt idx="355">
                  <c:v>268.32799999999997</c:v>
                </c:pt>
                <c:pt idx="356">
                  <c:v>272.517</c:v>
                </c:pt>
                <c:pt idx="357">
                  <c:v>270.39</c:v>
                </c:pt>
                <c:pt idx="358">
                  <c:v>269.71300000000002</c:v>
                </c:pt>
                <c:pt idx="359">
                  <c:v>285.77800000000002</c:v>
                </c:pt>
                <c:pt idx="360">
                  <c:v>285.73200000000003</c:v>
                </c:pt>
                <c:pt idx="361">
                  <c:v>281.86799999999999</c:v>
                </c:pt>
                <c:pt idx="362">
                  <c:v>279.12700000000001</c:v>
                </c:pt>
                <c:pt idx="363">
                  <c:v>282.11200000000002</c:v>
                </c:pt>
                <c:pt idx="364">
                  <c:v>279.70699999999999</c:v>
                </c:pt>
                <c:pt idx="365">
                  <c:v>275.149</c:v>
                </c:pt>
                <c:pt idx="366">
                  <c:v>267.63099999999997</c:v>
                </c:pt>
                <c:pt idx="367">
                  <c:v>274.77699999999999</c:v>
                </c:pt>
                <c:pt idx="368">
                  <c:v>289.17</c:v>
                </c:pt>
                <c:pt idx="369">
                  <c:v>283.25599999999997</c:v>
                </c:pt>
                <c:pt idx="370">
                  <c:v>296.75700000000001</c:v>
                </c:pt>
                <c:pt idx="371">
                  <c:v>301.93599999999998</c:v>
                </c:pt>
                <c:pt idx="372">
                  <c:v>283.64499999999998</c:v>
                </c:pt>
                <c:pt idx="373">
                  <c:v>297.32799999999997</c:v>
                </c:pt>
                <c:pt idx="374">
                  <c:v>292.44099999999997</c:v>
                </c:pt>
                <c:pt idx="375">
                  <c:v>335.98599999999999</c:v>
                </c:pt>
                <c:pt idx="376">
                  <c:v>353.42</c:v>
                </c:pt>
                <c:pt idx="377">
                  <c:v>362.52</c:v>
                </c:pt>
                <c:pt idx="378">
                  <c:v>366.18099999999998</c:v>
                </c:pt>
                <c:pt idx="379">
                  <c:v>341.56900000000002</c:v>
                </c:pt>
                <c:pt idx="380">
                  <c:v>321.47399999999999</c:v>
                </c:pt>
                <c:pt idx="381">
                  <c:v>322.49599999999998</c:v>
                </c:pt>
                <c:pt idx="382">
                  <c:v>321.54700000000003</c:v>
                </c:pt>
                <c:pt idx="383">
                  <c:v>316.113</c:v>
                </c:pt>
                <c:pt idx="384">
                  <c:v>316.83999999999997</c:v>
                </c:pt>
                <c:pt idx="385">
                  <c:v>309.83699999999999</c:v>
                </c:pt>
                <c:pt idx="386">
                  <c:v>305.185</c:v>
                </c:pt>
                <c:pt idx="387">
                  <c:v>299.83699999999999</c:v>
                </c:pt>
                <c:pt idx="388">
                  <c:v>294.19499999999999</c:v>
                </c:pt>
                <c:pt idx="389">
                  <c:v>292.18599999999998</c:v>
                </c:pt>
                <c:pt idx="390">
                  <c:v>287.22300000000001</c:v>
                </c:pt>
                <c:pt idx="391">
                  <c:v>314.29399999999998</c:v>
                </c:pt>
                <c:pt idx="392">
                  <c:v>342.32600000000002</c:v>
                </c:pt>
                <c:pt idx="393">
                  <c:v>350.19600000000003</c:v>
                </c:pt>
                <c:pt idx="394">
                  <c:v>342.12799999999999</c:v>
                </c:pt>
                <c:pt idx="395">
                  <c:v>340.76799999999997</c:v>
                </c:pt>
                <c:pt idx="396">
                  <c:v>328.23</c:v>
                </c:pt>
                <c:pt idx="397">
                  <c:v>304.642</c:v>
                </c:pt>
                <c:pt idx="398">
                  <c:v>284.47699999999998</c:v>
                </c:pt>
                <c:pt idx="399">
                  <c:v>306.815</c:v>
                </c:pt>
                <c:pt idx="400">
                  <c:v>293.59899999999999</c:v>
                </c:pt>
                <c:pt idx="401">
                  <c:v>283.39800000000002</c:v>
                </c:pt>
                <c:pt idx="402">
                  <c:v>279.15600000000001</c:v>
                </c:pt>
                <c:pt idx="403">
                  <c:v>274.95100000000002</c:v>
                </c:pt>
                <c:pt idx="404">
                  <c:v>279.16199999999998</c:v>
                </c:pt>
                <c:pt idx="405">
                  <c:v>279.14800000000002</c:v>
                </c:pt>
                <c:pt idx="406">
                  <c:v>280.98</c:v>
                </c:pt>
                <c:pt idx="407">
                  <c:v>292.47699999999998</c:v>
                </c:pt>
                <c:pt idx="408">
                  <c:v>268.66899999999998</c:v>
                </c:pt>
                <c:pt idx="409">
                  <c:v>262.50200000000001</c:v>
                </c:pt>
                <c:pt idx="410">
                  <c:v>258.28800000000001</c:v>
                </c:pt>
                <c:pt idx="411">
                  <c:v>252.852</c:v>
                </c:pt>
                <c:pt idx="412">
                  <c:v>249.51599999999999</c:v>
                </c:pt>
                <c:pt idx="413">
                  <c:v>250.79300000000001</c:v>
                </c:pt>
                <c:pt idx="414">
                  <c:v>223.82599999999999</c:v>
                </c:pt>
                <c:pt idx="415">
                  <c:v>210.44</c:v>
                </c:pt>
                <c:pt idx="416">
                  <c:v>217.41499999999999</c:v>
                </c:pt>
                <c:pt idx="417">
                  <c:v>221.39500000000001</c:v>
                </c:pt>
                <c:pt idx="418">
                  <c:v>220.952</c:v>
                </c:pt>
                <c:pt idx="419">
                  <c:v>217.511</c:v>
                </c:pt>
                <c:pt idx="420">
                  <c:v>219.363</c:v>
                </c:pt>
                <c:pt idx="421">
                  <c:v>230.327</c:v>
                </c:pt>
                <c:pt idx="422">
                  <c:v>231.08600000000001</c:v>
                </c:pt>
                <c:pt idx="423">
                  <c:v>251.43799999999999</c:v>
                </c:pt>
                <c:pt idx="424">
                  <c:v>272.61200000000002</c:v>
                </c:pt>
                <c:pt idx="425">
                  <c:v>255.17</c:v>
                </c:pt>
                <c:pt idx="426">
                  <c:v>250.55199999999999</c:v>
                </c:pt>
                <c:pt idx="427">
                  <c:v>233.374</c:v>
                </c:pt>
                <c:pt idx="428">
                  <c:v>228.417</c:v>
                </c:pt>
                <c:pt idx="429">
                  <c:v>232.642</c:v>
                </c:pt>
                <c:pt idx="430">
                  <c:v>221.601</c:v>
                </c:pt>
                <c:pt idx="431">
                  <c:v>220.411</c:v>
                </c:pt>
                <c:pt idx="432">
                  <c:v>223.91900000000001</c:v>
                </c:pt>
                <c:pt idx="433">
                  <c:v>218.864</c:v>
                </c:pt>
                <c:pt idx="434">
                  <c:v>215.53800000000001</c:v>
                </c:pt>
                <c:pt idx="435">
                  <c:v>216.149</c:v>
                </c:pt>
                <c:pt idx="436">
                  <c:v>194.99</c:v>
                </c:pt>
                <c:pt idx="437">
                  <c:v>193.066</c:v>
                </c:pt>
                <c:pt idx="438">
                  <c:v>190.61</c:v>
                </c:pt>
                <c:pt idx="439">
                  <c:v>187.86699999999999</c:v>
                </c:pt>
                <c:pt idx="440">
                  <c:v>186.21600000000001</c:v>
                </c:pt>
                <c:pt idx="441">
                  <c:v>186.01499999999999</c:v>
                </c:pt>
                <c:pt idx="442">
                  <c:v>188.49299999999999</c:v>
                </c:pt>
                <c:pt idx="443">
                  <c:v>185.58600000000001</c:v>
                </c:pt>
                <c:pt idx="444">
                  <c:v>187.39099999999999</c:v>
                </c:pt>
                <c:pt idx="445">
                  <c:v>182.00399999999999</c:v>
                </c:pt>
                <c:pt idx="446">
                  <c:v>183.85300000000001</c:v>
                </c:pt>
                <c:pt idx="447">
                  <c:v>188.87899999999999</c:v>
                </c:pt>
                <c:pt idx="448">
                  <c:v>181.98099999999999</c:v>
                </c:pt>
                <c:pt idx="449">
                  <c:v>175.84</c:v>
                </c:pt>
                <c:pt idx="450">
                  <c:v>175.52600000000001</c:v>
                </c:pt>
                <c:pt idx="451">
                  <c:v>174.10599999999999</c:v>
                </c:pt>
                <c:pt idx="452">
                  <c:v>173.07400000000001</c:v>
                </c:pt>
                <c:pt idx="453">
                  <c:v>171.69300000000001</c:v>
                </c:pt>
                <c:pt idx="454">
                  <c:v>167.80500000000001</c:v>
                </c:pt>
                <c:pt idx="455">
                  <c:v>171.67599999999999</c:v>
                </c:pt>
                <c:pt idx="456">
                  <c:v>175.45699999999999</c:v>
                </c:pt>
                <c:pt idx="457">
                  <c:v>172.74600000000001</c:v>
                </c:pt>
                <c:pt idx="458">
                  <c:v>179.72499999999999</c:v>
                </c:pt>
                <c:pt idx="459">
                  <c:v>194.886</c:v>
                </c:pt>
                <c:pt idx="460">
                  <c:v>211.34200000000001</c:v>
                </c:pt>
                <c:pt idx="461">
                  <c:v>213.494</c:v>
                </c:pt>
                <c:pt idx="462">
                  <c:v>214.63800000000001</c:v>
                </c:pt>
                <c:pt idx="463">
                  <c:v>213.92699999999999</c:v>
                </c:pt>
                <c:pt idx="464">
                  <c:v>209.99</c:v>
                </c:pt>
                <c:pt idx="465">
                  <c:v>202.50800000000001</c:v>
                </c:pt>
                <c:pt idx="466">
                  <c:v>193.55600000000001</c:v>
                </c:pt>
                <c:pt idx="467">
                  <c:v>194.249</c:v>
                </c:pt>
                <c:pt idx="468">
                  <c:v>197.07499999999999</c:v>
                </c:pt>
                <c:pt idx="469">
                  <c:v>196.191</c:v>
                </c:pt>
                <c:pt idx="470">
                  <c:v>194.726</c:v>
                </c:pt>
                <c:pt idx="471">
                  <c:v>193.125</c:v>
                </c:pt>
                <c:pt idx="472">
                  <c:v>195.72399999999999</c:v>
                </c:pt>
                <c:pt idx="473">
                  <c:v>205.21100000000001</c:v>
                </c:pt>
                <c:pt idx="474">
                  <c:v>204.81800000000001</c:v>
                </c:pt>
                <c:pt idx="475">
                  <c:v>204.94300000000001</c:v>
                </c:pt>
                <c:pt idx="476">
                  <c:v>204.26300000000001</c:v>
                </c:pt>
                <c:pt idx="477">
                  <c:v>192.99</c:v>
                </c:pt>
                <c:pt idx="478">
                  <c:v>192.834</c:v>
                </c:pt>
                <c:pt idx="479">
                  <c:v>187.059</c:v>
                </c:pt>
                <c:pt idx="480">
                  <c:v>177.999</c:v>
                </c:pt>
                <c:pt idx="481">
                  <c:v>176.93799999999999</c:v>
                </c:pt>
                <c:pt idx="482">
                  <c:v>172.86199999999999</c:v>
                </c:pt>
                <c:pt idx="483">
                  <c:v>175.14699999999999</c:v>
                </c:pt>
                <c:pt idx="484">
                  <c:v>174.43600000000001</c:v>
                </c:pt>
                <c:pt idx="485">
                  <c:v>173.22200000000001</c:v>
                </c:pt>
                <c:pt idx="486">
                  <c:v>160.42599999999999</c:v>
                </c:pt>
                <c:pt idx="487">
                  <c:v>162.61099999999999</c:v>
                </c:pt>
                <c:pt idx="488">
                  <c:v>163.42400000000001</c:v>
                </c:pt>
                <c:pt idx="489">
                  <c:v>161.03899999999999</c:v>
                </c:pt>
                <c:pt idx="490">
                  <c:v>159.65</c:v>
                </c:pt>
                <c:pt idx="491">
                  <c:v>188.131</c:v>
                </c:pt>
                <c:pt idx="492">
                  <c:v>190.613</c:v>
                </c:pt>
                <c:pt idx="493">
                  <c:v>194.381</c:v>
                </c:pt>
                <c:pt idx="494">
                  <c:v>194.59100000000001</c:v>
                </c:pt>
                <c:pt idx="495">
                  <c:v>189.61699999999999</c:v>
                </c:pt>
                <c:pt idx="496">
                  <c:v>189.24700000000001</c:v>
                </c:pt>
                <c:pt idx="497">
                  <c:v>188.947</c:v>
                </c:pt>
                <c:pt idx="498">
                  <c:v>187.83199999999999</c:v>
                </c:pt>
                <c:pt idx="499">
                  <c:v>189.10599999999999</c:v>
                </c:pt>
                <c:pt idx="500">
                  <c:v>192.357</c:v>
                </c:pt>
                <c:pt idx="501">
                  <c:v>193.696</c:v>
                </c:pt>
                <c:pt idx="502">
                  <c:v>177.27099999999999</c:v>
                </c:pt>
                <c:pt idx="503">
                  <c:v>183.29</c:v>
                </c:pt>
                <c:pt idx="504">
                  <c:v>196.755</c:v>
                </c:pt>
                <c:pt idx="505">
                  <c:v>208.91499999999999</c:v>
                </c:pt>
                <c:pt idx="506">
                  <c:v>230.14500000000001</c:v>
                </c:pt>
                <c:pt idx="507">
                  <c:v>239.58799999999999</c:v>
                </c:pt>
                <c:pt idx="508">
                  <c:v>255.09700000000001</c:v>
                </c:pt>
              </c:numCache>
            </c:numRef>
          </c:val>
          <c:smooth val="0"/>
          <c:extLst>
            <c:ext xmlns:c16="http://schemas.microsoft.com/office/drawing/2014/chart" uri="{C3380CC4-5D6E-409C-BE32-E72D297353CC}">
              <c16:uniqueId val="{00000008-2F98-47CC-9DEB-645E3007B4D3}"/>
            </c:ext>
          </c:extLst>
        </c:ser>
        <c:dLbls>
          <c:showLegendKey val="0"/>
          <c:showVal val="0"/>
          <c:showCatName val="0"/>
          <c:showSerName val="0"/>
          <c:showPercent val="0"/>
          <c:showBubbleSize val="0"/>
        </c:dLbls>
        <c:marker val="1"/>
        <c:smooth val="0"/>
        <c:axId val="1729648704"/>
        <c:axId val="1822572288"/>
      </c:lineChart>
      <c:dateAx>
        <c:axId val="1729648704"/>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2572288"/>
        <c:crosses val="autoZero"/>
        <c:auto val="1"/>
        <c:lblOffset val="100"/>
        <c:baseTimeUnit val="days"/>
      </c:dateAx>
      <c:valAx>
        <c:axId val="18225722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9648704"/>
        <c:crosses val="autoZero"/>
        <c:crossBetween val="between"/>
      </c:valAx>
      <c:spPr>
        <a:noFill/>
        <a:ln>
          <a:noFill/>
        </a:ln>
        <a:effectLst/>
      </c:spPr>
    </c:plotArea>
    <c:legend>
      <c:legendPos val="r"/>
      <c:layout>
        <c:manualLayout>
          <c:xMode val="edge"/>
          <c:yMode val="edge"/>
          <c:x val="8.0653666513591918E-2"/>
          <c:y val="4.0574277327760068E-2"/>
          <c:w val="0.19307044147571442"/>
          <c:h val="0.50988887702242436"/>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'directH (tkr)'!$B$25</c:f>
              <c:strCache>
                <c:ptCount val="1"/>
                <c:pt idx="0">
                  <c:v>VW 3 1/2 PERP nc-30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'directH (tkr)'!$F$24:$IU$24</c:f>
              <c:numCache>
                <c:formatCode>m/d/yyyy</c:formatCode>
                <c:ptCount val="250"/>
                <c:pt idx="0">
                  <c:v>44007</c:v>
                </c:pt>
                <c:pt idx="1">
                  <c:v>44006</c:v>
                </c:pt>
                <c:pt idx="2">
                  <c:v>44005</c:v>
                </c:pt>
                <c:pt idx="3">
                  <c:v>44004</c:v>
                </c:pt>
                <c:pt idx="4">
                  <c:v>44001</c:v>
                </c:pt>
                <c:pt idx="5">
                  <c:v>44000</c:v>
                </c:pt>
                <c:pt idx="6">
                  <c:v>43999</c:v>
                </c:pt>
                <c:pt idx="7">
                  <c:v>43998</c:v>
                </c:pt>
                <c:pt idx="8">
                  <c:v>43997</c:v>
                </c:pt>
                <c:pt idx="9">
                  <c:v>43994</c:v>
                </c:pt>
                <c:pt idx="10">
                  <c:v>43993</c:v>
                </c:pt>
                <c:pt idx="11">
                  <c:v>43992</c:v>
                </c:pt>
                <c:pt idx="12">
                  <c:v>43991</c:v>
                </c:pt>
                <c:pt idx="13">
                  <c:v>43990</c:v>
                </c:pt>
                <c:pt idx="14">
                  <c:v>43987</c:v>
                </c:pt>
                <c:pt idx="15">
                  <c:v>43986</c:v>
                </c:pt>
                <c:pt idx="16">
                  <c:v>43985</c:v>
                </c:pt>
                <c:pt idx="17">
                  <c:v>43984</c:v>
                </c:pt>
                <c:pt idx="18">
                  <c:v>43983</c:v>
                </c:pt>
                <c:pt idx="19">
                  <c:v>43980</c:v>
                </c:pt>
                <c:pt idx="20">
                  <c:v>43979</c:v>
                </c:pt>
                <c:pt idx="21">
                  <c:v>43978</c:v>
                </c:pt>
                <c:pt idx="22">
                  <c:v>43977</c:v>
                </c:pt>
                <c:pt idx="23">
                  <c:v>43973</c:v>
                </c:pt>
                <c:pt idx="24">
                  <c:v>43972</c:v>
                </c:pt>
                <c:pt idx="25">
                  <c:v>43971</c:v>
                </c:pt>
                <c:pt idx="26">
                  <c:v>43970</c:v>
                </c:pt>
                <c:pt idx="27">
                  <c:v>43969</c:v>
                </c:pt>
                <c:pt idx="28">
                  <c:v>43966</c:v>
                </c:pt>
                <c:pt idx="29">
                  <c:v>43965</c:v>
                </c:pt>
                <c:pt idx="30">
                  <c:v>43964</c:v>
                </c:pt>
                <c:pt idx="31">
                  <c:v>43963</c:v>
                </c:pt>
                <c:pt idx="32">
                  <c:v>43962</c:v>
                </c:pt>
                <c:pt idx="33">
                  <c:v>43958</c:v>
                </c:pt>
                <c:pt idx="34">
                  <c:v>43957</c:v>
                </c:pt>
                <c:pt idx="35">
                  <c:v>43956</c:v>
                </c:pt>
                <c:pt idx="36">
                  <c:v>43955</c:v>
                </c:pt>
                <c:pt idx="37">
                  <c:v>43952</c:v>
                </c:pt>
                <c:pt idx="38">
                  <c:v>43951</c:v>
                </c:pt>
                <c:pt idx="39">
                  <c:v>43950</c:v>
                </c:pt>
                <c:pt idx="40">
                  <c:v>43949</c:v>
                </c:pt>
                <c:pt idx="41">
                  <c:v>43948</c:v>
                </c:pt>
                <c:pt idx="42">
                  <c:v>43945</c:v>
                </c:pt>
                <c:pt idx="43">
                  <c:v>43944</c:v>
                </c:pt>
                <c:pt idx="44">
                  <c:v>43943</c:v>
                </c:pt>
                <c:pt idx="45">
                  <c:v>43942</c:v>
                </c:pt>
                <c:pt idx="46">
                  <c:v>43941</c:v>
                </c:pt>
                <c:pt idx="47">
                  <c:v>43938</c:v>
                </c:pt>
                <c:pt idx="48">
                  <c:v>43937</c:v>
                </c:pt>
                <c:pt idx="49">
                  <c:v>43936</c:v>
                </c:pt>
                <c:pt idx="50">
                  <c:v>43935</c:v>
                </c:pt>
                <c:pt idx="51">
                  <c:v>43930</c:v>
                </c:pt>
                <c:pt idx="52">
                  <c:v>43929</c:v>
                </c:pt>
                <c:pt idx="53">
                  <c:v>43928</c:v>
                </c:pt>
                <c:pt idx="54">
                  <c:v>43927</c:v>
                </c:pt>
                <c:pt idx="55">
                  <c:v>43924</c:v>
                </c:pt>
                <c:pt idx="56">
                  <c:v>43923</c:v>
                </c:pt>
                <c:pt idx="57">
                  <c:v>43922</c:v>
                </c:pt>
                <c:pt idx="58">
                  <c:v>43921</c:v>
                </c:pt>
                <c:pt idx="59">
                  <c:v>43920</c:v>
                </c:pt>
                <c:pt idx="60">
                  <c:v>43917</c:v>
                </c:pt>
                <c:pt idx="61">
                  <c:v>43916</c:v>
                </c:pt>
                <c:pt idx="62">
                  <c:v>43915</c:v>
                </c:pt>
                <c:pt idx="63">
                  <c:v>43914</c:v>
                </c:pt>
                <c:pt idx="64">
                  <c:v>43913</c:v>
                </c:pt>
                <c:pt idx="65">
                  <c:v>43910</c:v>
                </c:pt>
                <c:pt idx="66">
                  <c:v>43909</c:v>
                </c:pt>
                <c:pt idx="67">
                  <c:v>43908</c:v>
                </c:pt>
                <c:pt idx="68">
                  <c:v>43907</c:v>
                </c:pt>
                <c:pt idx="69">
                  <c:v>43906</c:v>
                </c:pt>
                <c:pt idx="70">
                  <c:v>43903</c:v>
                </c:pt>
                <c:pt idx="71">
                  <c:v>43902</c:v>
                </c:pt>
                <c:pt idx="72">
                  <c:v>43901</c:v>
                </c:pt>
                <c:pt idx="73">
                  <c:v>43900</c:v>
                </c:pt>
                <c:pt idx="74">
                  <c:v>43899</c:v>
                </c:pt>
                <c:pt idx="75">
                  <c:v>43896</c:v>
                </c:pt>
                <c:pt idx="76">
                  <c:v>43895</c:v>
                </c:pt>
                <c:pt idx="77">
                  <c:v>43894</c:v>
                </c:pt>
                <c:pt idx="78">
                  <c:v>43893</c:v>
                </c:pt>
                <c:pt idx="79">
                  <c:v>43892</c:v>
                </c:pt>
                <c:pt idx="80">
                  <c:v>43889</c:v>
                </c:pt>
                <c:pt idx="81">
                  <c:v>43888</c:v>
                </c:pt>
                <c:pt idx="82">
                  <c:v>43887</c:v>
                </c:pt>
                <c:pt idx="83">
                  <c:v>43886</c:v>
                </c:pt>
                <c:pt idx="84">
                  <c:v>43885</c:v>
                </c:pt>
                <c:pt idx="85">
                  <c:v>43882</c:v>
                </c:pt>
                <c:pt idx="86">
                  <c:v>43881</c:v>
                </c:pt>
                <c:pt idx="87">
                  <c:v>43880</c:v>
                </c:pt>
                <c:pt idx="88">
                  <c:v>43879</c:v>
                </c:pt>
                <c:pt idx="89">
                  <c:v>43878</c:v>
                </c:pt>
                <c:pt idx="90">
                  <c:v>43875</c:v>
                </c:pt>
                <c:pt idx="91">
                  <c:v>43874</c:v>
                </c:pt>
                <c:pt idx="92">
                  <c:v>43873</c:v>
                </c:pt>
                <c:pt idx="93">
                  <c:v>43872</c:v>
                </c:pt>
                <c:pt idx="94">
                  <c:v>43871</c:v>
                </c:pt>
                <c:pt idx="95">
                  <c:v>43868</c:v>
                </c:pt>
                <c:pt idx="96">
                  <c:v>43867</c:v>
                </c:pt>
                <c:pt idx="97">
                  <c:v>43866</c:v>
                </c:pt>
                <c:pt idx="98">
                  <c:v>43865</c:v>
                </c:pt>
                <c:pt idx="99">
                  <c:v>43864</c:v>
                </c:pt>
                <c:pt idx="100">
                  <c:v>43861</c:v>
                </c:pt>
                <c:pt idx="101">
                  <c:v>43860</c:v>
                </c:pt>
                <c:pt idx="102">
                  <c:v>43859</c:v>
                </c:pt>
                <c:pt idx="103">
                  <c:v>43858</c:v>
                </c:pt>
                <c:pt idx="104">
                  <c:v>43857</c:v>
                </c:pt>
                <c:pt idx="105">
                  <c:v>43854</c:v>
                </c:pt>
                <c:pt idx="106">
                  <c:v>43853</c:v>
                </c:pt>
                <c:pt idx="107">
                  <c:v>43852</c:v>
                </c:pt>
                <c:pt idx="108">
                  <c:v>43851</c:v>
                </c:pt>
                <c:pt idx="109">
                  <c:v>43850</c:v>
                </c:pt>
                <c:pt idx="110">
                  <c:v>43847</c:v>
                </c:pt>
                <c:pt idx="111">
                  <c:v>43846</c:v>
                </c:pt>
                <c:pt idx="112">
                  <c:v>43845</c:v>
                </c:pt>
                <c:pt idx="113">
                  <c:v>43844</c:v>
                </c:pt>
                <c:pt idx="114">
                  <c:v>43843</c:v>
                </c:pt>
                <c:pt idx="115">
                  <c:v>43840</c:v>
                </c:pt>
                <c:pt idx="116">
                  <c:v>43839</c:v>
                </c:pt>
                <c:pt idx="117">
                  <c:v>43838</c:v>
                </c:pt>
                <c:pt idx="118">
                  <c:v>43837</c:v>
                </c:pt>
                <c:pt idx="119">
                  <c:v>43836</c:v>
                </c:pt>
                <c:pt idx="120">
                  <c:v>43833</c:v>
                </c:pt>
                <c:pt idx="121">
                  <c:v>43832</c:v>
                </c:pt>
                <c:pt idx="122">
                  <c:v>43830</c:v>
                </c:pt>
                <c:pt idx="123">
                  <c:v>43829</c:v>
                </c:pt>
                <c:pt idx="124">
                  <c:v>43826</c:v>
                </c:pt>
                <c:pt idx="125">
                  <c:v>43823</c:v>
                </c:pt>
                <c:pt idx="126">
                  <c:v>43822</c:v>
                </c:pt>
                <c:pt idx="127">
                  <c:v>43819</c:v>
                </c:pt>
                <c:pt idx="128">
                  <c:v>43818</c:v>
                </c:pt>
                <c:pt idx="129">
                  <c:v>43817</c:v>
                </c:pt>
                <c:pt idx="130">
                  <c:v>43816</c:v>
                </c:pt>
                <c:pt idx="131">
                  <c:v>43815</c:v>
                </c:pt>
                <c:pt idx="132">
                  <c:v>43812</c:v>
                </c:pt>
                <c:pt idx="133">
                  <c:v>43811</c:v>
                </c:pt>
                <c:pt idx="134">
                  <c:v>43810</c:v>
                </c:pt>
                <c:pt idx="135">
                  <c:v>43809</c:v>
                </c:pt>
                <c:pt idx="136">
                  <c:v>43808</c:v>
                </c:pt>
                <c:pt idx="137">
                  <c:v>43805</c:v>
                </c:pt>
                <c:pt idx="138">
                  <c:v>43804</c:v>
                </c:pt>
                <c:pt idx="139">
                  <c:v>43803</c:v>
                </c:pt>
                <c:pt idx="140">
                  <c:v>43802</c:v>
                </c:pt>
                <c:pt idx="141">
                  <c:v>43801</c:v>
                </c:pt>
                <c:pt idx="142">
                  <c:v>43798</c:v>
                </c:pt>
                <c:pt idx="143">
                  <c:v>43797</c:v>
                </c:pt>
                <c:pt idx="144">
                  <c:v>43796</c:v>
                </c:pt>
                <c:pt idx="145">
                  <c:v>43795</c:v>
                </c:pt>
                <c:pt idx="146">
                  <c:v>43794</c:v>
                </c:pt>
                <c:pt idx="147">
                  <c:v>43791</c:v>
                </c:pt>
                <c:pt idx="148">
                  <c:v>43790</c:v>
                </c:pt>
                <c:pt idx="149">
                  <c:v>43789</c:v>
                </c:pt>
                <c:pt idx="150">
                  <c:v>43788</c:v>
                </c:pt>
                <c:pt idx="151">
                  <c:v>43787</c:v>
                </c:pt>
                <c:pt idx="152">
                  <c:v>43784</c:v>
                </c:pt>
                <c:pt idx="153">
                  <c:v>43783</c:v>
                </c:pt>
                <c:pt idx="154">
                  <c:v>43782</c:v>
                </c:pt>
                <c:pt idx="155">
                  <c:v>43781</c:v>
                </c:pt>
                <c:pt idx="156">
                  <c:v>43780</c:v>
                </c:pt>
                <c:pt idx="157">
                  <c:v>43777</c:v>
                </c:pt>
                <c:pt idx="158">
                  <c:v>43776</c:v>
                </c:pt>
                <c:pt idx="159">
                  <c:v>43775</c:v>
                </c:pt>
                <c:pt idx="160">
                  <c:v>43774</c:v>
                </c:pt>
                <c:pt idx="161">
                  <c:v>43773</c:v>
                </c:pt>
                <c:pt idx="162">
                  <c:v>43770</c:v>
                </c:pt>
                <c:pt idx="163">
                  <c:v>43769</c:v>
                </c:pt>
                <c:pt idx="164">
                  <c:v>43768</c:v>
                </c:pt>
                <c:pt idx="165">
                  <c:v>43767</c:v>
                </c:pt>
                <c:pt idx="166">
                  <c:v>43766</c:v>
                </c:pt>
                <c:pt idx="167">
                  <c:v>43763</c:v>
                </c:pt>
                <c:pt idx="168">
                  <c:v>43762</c:v>
                </c:pt>
                <c:pt idx="169">
                  <c:v>43761</c:v>
                </c:pt>
                <c:pt idx="170">
                  <c:v>43760</c:v>
                </c:pt>
                <c:pt idx="171">
                  <c:v>43759</c:v>
                </c:pt>
                <c:pt idx="172">
                  <c:v>43756</c:v>
                </c:pt>
                <c:pt idx="173">
                  <c:v>43755</c:v>
                </c:pt>
                <c:pt idx="174">
                  <c:v>43754</c:v>
                </c:pt>
                <c:pt idx="175">
                  <c:v>43753</c:v>
                </c:pt>
                <c:pt idx="176">
                  <c:v>43752</c:v>
                </c:pt>
                <c:pt idx="177">
                  <c:v>43749</c:v>
                </c:pt>
                <c:pt idx="178">
                  <c:v>43748</c:v>
                </c:pt>
                <c:pt idx="179">
                  <c:v>43747</c:v>
                </c:pt>
                <c:pt idx="180">
                  <c:v>43746</c:v>
                </c:pt>
                <c:pt idx="181">
                  <c:v>43745</c:v>
                </c:pt>
                <c:pt idx="182">
                  <c:v>43742</c:v>
                </c:pt>
                <c:pt idx="183">
                  <c:v>43741</c:v>
                </c:pt>
                <c:pt idx="184">
                  <c:v>43740</c:v>
                </c:pt>
                <c:pt idx="185">
                  <c:v>43739</c:v>
                </c:pt>
                <c:pt idx="186">
                  <c:v>43738</c:v>
                </c:pt>
                <c:pt idx="187">
                  <c:v>43735</c:v>
                </c:pt>
                <c:pt idx="188">
                  <c:v>43734</c:v>
                </c:pt>
                <c:pt idx="189">
                  <c:v>43733</c:v>
                </c:pt>
                <c:pt idx="190">
                  <c:v>43732</c:v>
                </c:pt>
                <c:pt idx="191">
                  <c:v>43731</c:v>
                </c:pt>
                <c:pt idx="192">
                  <c:v>43728</c:v>
                </c:pt>
                <c:pt idx="193">
                  <c:v>43727</c:v>
                </c:pt>
                <c:pt idx="194">
                  <c:v>43726</c:v>
                </c:pt>
                <c:pt idx="195">
                  <c:v>43725</c:v>
                </c:pt>
                <c:pt idx="196">
                  <c:v>43724</c:v>
                </c:pt>
                <c:pt idx="197">
                  <c:v>43721</c:v>
                </c:pt>
                <c:pt idx="198">
                  <c:v>43720</c:v>
                </c:pt>
                <c:pt idx="199">
                  <c:v>43719</c:v>
                </c:pt>
                <c:pt idx="200">
                  <c:v>43718</c:v>
                </c:pt>
                <c:pt idx="201">
                  <c:v>43717</c:v>
                </c:pt>
                <c:pt idx="202">
                  <c:v>43714</c:v>
                </c:pt>
                <c:pt idx="203">
                  <c:v>43713</c:v>
                </c:pt>
                <c:pt idx="204">
                  <c:v>43712</c:v>
                </c:pt>
                <c:pt idx="205">
                  <c:v>43711</c:v>
                </c:pt>
                <c:pt idx="206">
                  <c:v>43710</c:v>
                </c:pt>
                <c:pt idx="207">
                  <c:v>43707</c:v>
                </c:pt>
                <c:pt idx="208">
                  <c:v>43706</c:v>
                </c:pt>
                <c:pt idx="209">
                  <c:v>43705</c:v>
                </c:pt>
                <c:pt idx="210">
                  <c:v>43704</c:v>
                </c:pt>
                <c:pt idx="211">
                  <c:v>43700</c:v>
                </c:pt>
                <c:pt idx="212">
                  <c:v>43699</c:v>
                </c:pt>
                <c:pt idx="213">
                  <c:v>43698</c:v>
                </c:pt>
                <c:pt idx="214">
                  <c:v>43697</c:v>
                </c:pt>
                <c:pt idx="215">
                  <c:v>43696</c:v>
                </c:pt>
                <c:pt idx="216">
                  <c:v>43693</c:v>
                </c:pt>
                <c:pt idx="217">
                  <c:v>43692</c:v>
                </c:pt>
                <c:pt idx="218">
                  <c:v>43691</c:v>
                </c:pt>
                <c:pt idx="219">
                  <c:v>43690</c:v>
                </c:pt>
                <c:pt idx="220">
                  <c:v>43689</c:v>
                </c:pt>
                <c:pt idx="221">
                  <c:v>43686</c:v>
                </c:pt>
                <c:pt idx="222">
                  <c:v>43685</c:v>
                </c:pt>
                <c:pt idx="223">
                  <c:v>43684</c:v>
                </c:pt>
                <c:pt idx="224">
                  <c:v>43683</c:v>
                </c:pt>
                <c:pt idx="225">
                  <c:v>43682</c:v>
                </c:pt>
                <c:pt idx="226">
                  <c:v>43679</c:v>
                </c:pt>
                <c:pt idx="227">
                  <c:v>43678</c:v>
                </c:pt>
                <c:pt idx="228">
                  <c:v>43677</c:v>
                </c:pt>
                <c:pt idx="229">
                  <c:v>43676</c:v>
                </c:pt>
                <c:pt idx="230">
                  <c:v>43675</c:v>
                </c:pt>
                <c:pt idx="231">
                  <c:v>43672</c:v>
                </c:pt>
                <c:pt idx="232">
                  <c:v>43671</c:v>
                </c:pt>
                <c:pt idx="233">
                  <c:v>43670</c:v>
                </c:pt>
                <c:pt idx="234">
                  <c:v>43669</c:v>
                </c:pt>
                <c:pt idx="235">
                  <c:v>43668</c:v>
                </c:pt>
                <c:pt idx="236">
                  <c:v>43665</c:v>
                </c:pt>
                <c:pt idx="237">
                  <c:v>43664</c:v>
                </c:pt>
                <c:pt idx="238">
                  <c:v>43663</c:v>
                </c:pt>
                <c:pt idx="239">
                  <c:v>43662</c:v>
                </c:pt>
                <c:pt idx="240">
                  <c:v>43661</c:v>
                </c:pt>
                <c:pt idx="241">
                  <c:v>43658</c:v>
                </c:pt>
                <c:pt idx="242">
                  <c:v>43657</c:v>
                </c:pt>
                <c:pt idx="243">
                  <c:v>43656</c:v>
                </c:pt>
                <c:pt idx="244">
                  <c:v>43655</c:v>
                </c:pt>
                <c:pt idx="245">
                  <c:v>43654</c:v>
                </c:pt>
                <c:pt idx="246">
                  <c:v>43651</c:v>
                </c:pt>
                <c:pt idx="247">
                  <c:v>43650</c:v>
                </c:pt>
                <c:pt idx="248">
                  <c:v>43649</c:v>
                </c:pt>
                <c:pt idx="249">
                  <c:v>43648</c:v>
                </c:pt>
              </c:numCache>
            </c:numRef>
          </c:cat>
          <c:val>
            <c:numRef>
              <c:f>'directH (tkr)'!$F$38:$IU$38</c:f>
              <c:numCache>
                <c:formatCode>0</c:formatCode>
                <c:ptCount val="250"/>
                <c:pt idx="0">
                  <c:v>0</c:v>
                </c:pt>
                <c:pt idx="1">
                  <c:v>12.911000000000001</c:v>
                </c:pt>
                <c:pt idx="2">
                  <c:v>-4.4870000000000232</c:v>
                </c:pt>
                <c:pt idx="3">
                  <c:v>14.854000000000042</c:v>
                </c:pt>
                <c:pt idx="4">
                  <c:v>8.8410000000000082</c:v>
                </c:pt>
                <c:pt idx="5">
                  <c:v>37.196000000000026</c:v>
                </c:pt>
                <c:pt idx="6">
                  <c:v>75.713999999999999</c:v>
                </c:pt>
                <c:pt idx="7">
                  <c:v>44.684000000000026</c:v>
                </c:pt>
                <c:pt idx="8">
                  <c:v>59.197000000000003</c:v>
                </c:pt>
                <c:pt idx="9">
                  <c:v>19.771999999999991</c:v>
                </c:pt>
                <c:pt idx="10">
                  <c:v>38.854999999999961</c:v>
                </c:pt>
                <c:pt idx="11">
                  <c:v>60.374000000000024</c:v>
                </c:pt>
                <c:pt idx="12">
                  <c:v>138.67899999999997</c:v>
                </c:pt>
                <c:pt idx="13">
                  <c:v>145.08199999999999</c:v>
                </c:pt>
                <c:pt idx="14">
                  <c:v>87.903999999999996</c:v>
                </c:pt>
                <c:pt idx="15">
                  <c:v>82.630999999999972</c:v>
                </c:pt>
                <c:pt idx="16">
                  <c:v>42.601999999999975</c:v>
                </c:pt>
                <c:pt idx="17">
                  <c:v>31.796000000000049</c:v>
                </c:pt>
                <c:pt idx="18">
                  <c:v>33.723000000000013</c:v>
                </c:pt>
                <c:pt idx="19">
                  <c:v>53.259000000000015</c:v>
                </c:pt>
                <c:pt idx="20">
                  <c:v>70.187999999999988</c:v>
                </c:pt>
                <c:pt idx="21">
                  <c:v>48.480999999999995</c:v>
                </c:pt>
                <c:pt idx="22">
                  <c:v>13.959000000000003</c:v>
                </c:pt>
                <c:pt idx="23">
                  <c:v>18.768000000000029</c:v>
                </c:pt>
                <c:pt idx="24">
                  <c:v>28.744000000000028</c:v>
                </c:pt>
                <c:pt idx="25">
                  <c:v>25.678999999999974</c:v>
                </c:pt>
                <c:pt idx="26">
                  <c:v>20.322000000000003</c:v>
                </c:pt>
                <c:pt idx="27">
                  <c:v>-21.814999999999998</c:v>
                </c:pt>
                <c:pt idx="28">
                  <c:v>-46.055999999999983</c:v>
                </c:pt>
                <c:pt idx="29">
                  <c:v>-52.83299999999997</c:v>
                </c:pt>
                <c:pt idx="30">
                  <c:v>-32.906999999999982</c:v>
                </c:pt>
                <c:pt idx="31">
                  <c:v>-18.478999999999985</c:v>
                </c:pt>
                <c:pt idx="32">
                  <c:v>-23.747000000000014</c:v>
                </c:pt>
                <c:pt idx="33">
                  <c:v>-29.782000000000039</c:v>
                </c:pt>
                <c:pt idx="34">
                  <c:v>-34.356999999999971</c:v>
                </c:pt>
                <c:pt idx="35">
                  <c:v>-39.608000000000004</c:v>
                </c:pt>
                <c:pt idx="36">
                  <c:v>-48.473000000000013</c:v>
                </c:pt>
                <c:pt idx="37">
                  <c:v>-95.265000000000043</c:v>
                </c:pt>
                <c:pt idx="38">
                  <c:v>-42.728999999999985</c:v>
                </c:pt>
                <c:pt idx="39">
                  <c:v>-21.12700000000001</c:v>
                </c:pt>
                <c:pt idx="40">
                  <c:v>-5.6800000000000068</c:v>
                </c:pt>
                <c:pt idx="41">
                  <c:v>36.20999999999998</c:v>
                </c:pt>
                <c:pt idx="42">
                  <c:v>10.369000000000028</c:v>
                </c:pt>
                <c:pt idx="43">
                  <c:v>20.637</c:v>
                </c:pt>
                <c:pt idx="44">
                  <c:v>-50.081000000000074</c:v>
                </c:pt>
                <c:pt idx="45">
                  <c:v>-56.158000000000015</c:v>
                </c:pt>
                <c:pt idx="46">
                  <c:v>-22.567999999999984</c:v>
                </c:pt>
                <c:pt idx="47">
                  <c:v>10.01400000000001</c:v>
                </c:pt>
                <c:pt idx="48">
                  <c:v>3.3009999999999877</c:v>
                </c:pt>
                <c:pt idx="49">
                  <c:v>52.963999999999999</c:v>
                </c:pt>
                <c:pt idx="50">
                  <c:v>125.16399999999999</c:v>
                </c:pt>
                <c:pt idx="51">
                  <c:v>74.533999999999935</c:v>
                </c:pt>
                <c:pt idx="52">
                  <c:v>-24.592999999999961</c:v>
                </c:pt>
                <c:pt idx="53">
                  <c:v>-11.413000000000011</c:v>
                </c:pt>
                <c:pt idx="54">
                  <c:v>-73.205999999999904</c:v>
                </c:pt>
                <c:pt idx="55">
                  <c:v>-85.825000000000045</c:v>
                </c:pt>
                <c:pt idx="56">
                  <c:v>-61.773000000000025</c:v>
                </c:pt>
                <c:pt idx="57">
                  <c:v>-33.967999999999961</c:v>
                </c:pt>
                <c:pt idx="58">
                  <c:v>-25.011999999999944</c:v>
                </c:pt>
                <c:pt idx="59">
                  <c:v>-59.841000000000008</c:v>
                </c:pt>
                <c:pt idx="60">
                  <c:v>-21.024000000000001</c:v>
                </c:pt>
                <c:pt idx="61">
                  <c:v>19.449000000000012</c:v>
                </c:pt>
                <c:pt idx="62">
                  <c:v>136.49299999999999</c:v>
                </c:pt>
                <c:pt idx="63">
                  <c:v>13.968000000000075</c:v>
                </c:pt>
                <c:pt idx="64">
                  <c:v>-68.972999999999956</c:v>
                </c:pt>
                <c:pt idx="65">
                  <c:v>44.173000000000002</c:v>
                </c:pt>
                <c:pt idx="66">
                  <c:v>-105.75600000000009</c:v>
                </c:pt>
                <c:pt idx="67">
                  <c:v>-201.34000000000003</c:v>
                </c:pt>
                <c:pt idx="68">
                  <c:v>-155.33899999999994</c:v>
                </c:pt>
                <c:pt idx="69">
                  <c:v>-120.33000000000004</c:v>
                </c:pt>
                <c:pt idx="70">
                  <c:v>21.175000000000011</c:v>
                </c:pt>
                <c:pt idx="71">
                  <c:v>-16.920000000000016</c:v>
                </c:pt>
                <c:pt idx="72">
                  <c:v>78.166999999999973</c:v>
                </c:pt>
                <c:pt idx="73">
                  <c:v>111.02999999999997</c:v>
                </c:pt>
                <c:pt idx="74">
                  <c:v>32.687000000000012</c:v>
                </c:pt>
                <c:pt idx="75">
                  <c:v>94.463000000000022</c:v>
                </c:pt>
                <c:pt idx="76">
                  <c:v>115.34499999999997</c:v>
                </c:pt>
                <c:pt idx="77">
                  <c:v>139.13999999999999</c:v>
                </c:pt>
                <c:pt idx="78">
                  <c:v>147.99600000000001</c:v>
                </c:pt>
                <c:pt idx="79">
                  <c:v>104.54700000000003</c:v>
                </c:pt>
                <c:pt idx="80">
                  <c:v>73.15100000000001</c:v>
                </c:pt>
                <c:pt idx="81">
                  <c:v>96.98599999999999</c:v>
                </c:pt>
                <c:pt idx="82">
                  <c:v>121.49400000000003</c:v>
                </c:pt>
                <c:pt idx="83">
                  <c:v>130.68800000000002</c:v>
                </c:pt>
                <c:pt idx="84">
                  <c:v>119.29900000000001</c:v>
                </c:pt>
                <c:pt idx="85">
                  <c:v>145.59599999999998</c:v>
                </c:pt>
                <c:pt idx="86">
                  <c:v>143.81799999999998</c:v>
                </c:pt>
                <c:pt idx="87">
                  <c:v>143.626</c:v>
                </c:pt>
                <c:pt idx="88">
                  <c:v>140.60499999999996</c:v>
                </c:pt>
                <c:pt idx="89">
                  <c:v>142.982</c:v>
                </c:pt>
                <c:pt idx="90">
                  <c:v>143.64800000000002</c:v>
                </c:pt>
                <c:pt idx="91">
                  <c:v>141.667</c:v>
                </c:pt>
                <c:pt idx="92">
                  <c:v>144.959</c:v>
                </c:pt>
                <c:pt idx="93">
                  <c:v>145.28899999999999</c:v>
                </c:pt>
                <c:pt idx="94">
                  <c:v>139.59</c:v>
                </c:pt>
                <c:pt idx="95">
                  <c:v>138.84000000000003</c:v>
                </c:pt>
                <c:pt idx="96">
                  <c:v>141.87900000000002</c:v>
                </c:pt>
                <c:pt idx="97">
                  <c:v>145.22399999999999</c:v>
                </c:pt>
                <c:pt idx="98">
                  <c:v>143.899</c:v>
                </c:pt>
                <c:pt idx="99">
                  <c:v>134.52699999999999</c:v>
                </c:pt>
                <c:pt idx="100">
                  <c:v>133.84599999999998</c:v>
                </c:pt>
                <c:pt idx="101">
                  <c:v>128.63</c:v>
                </c:pt>
                <c:pt idx="102">
                  <c:v>133.39000000000001</c:v>
                </c:pt>
                <c:pt idx="103">
                  <c:v>134.309</c:v>
                </c:pt>
                <c:pt idx="104">
                  <c:v>123.38399999999999</c:v>
                </c:pt>
                <c:pt idx="105">
                  <c:v>133.18799999999996</c:v>
                </c:pt>
                <c:pt idx="106">
                  <c:v>131.45599999999999</c:v>
                </c:pt>
                <c:pt idx="107">
                  <c:v>135.124</c:v>
                </c:pt>
                <c:pt idx="108">
                  <c:v>132.39600000000002</c:v>
                </c:pt>
                <c:pt idx="109">
                  <c:v>135.12200000000001</c:v>
                </c:pt>
                <c:pt idx="110">
                  <c:v>135.48699999999997</c:v>
                </c:pt>
                <c:pt idx="111">
                  <c:v>129.965</c:v>
                </c:pt>
                <c:pt idx="112">
                  <c:v>122.81799999999998</c:v>
                </c:pt>
                <c:pt idx="113">
                  <c:v>120.48299999999998</c:v>
                </c:pt>
                <c:pt idx="114">
                  <c:v>124.06700000000001</c:v>
                </c:pt>
                <c:pt idx="115">
                  <c:v>121.73600000000002</c:v>
                </c:pt>
                <c:pt idx="116">
                  <c:v>124.77599999999998</c:v>
                </c:pt>
                <c:pt idx="117">
                  <c:v>122.143</c:v>
                </c:pt>
                <c:pt idx="118">
                  <c:v>121.59200000000004</c:v>
                </c:pt>
                <c:pt idx="119">
                  <c:v>121.34800000000001</c:v>
                </c:pt>
                <c:pt idx="120">
                  <c:v>120.71399999999997</c:v>
                </c:pt>
                <c:pt idx="121">
                  <c:v>117.08900000000003</c:v>
                </c:pt>
                <c:pt idx="122">
                  <c:v>119.256</c:v>
                </c:pt>
                <c:pt idx="123">
                  <c:v>122.12699999999998</c:v>
                </c:pt>
                <c:pt idx="124">
                  <c:v>119.65299999999999</c:v>
                </c:pt>
                <c:pt idx="125">
                  <c:v>117.541</c:v>
                </c:pt>
                <c:pt idx="126">
                  <c:v>118.63</c:v>
                </c:pt>
                <c:pt idx="127">
                  <c:v>118.26300000000001</c:v>
                </c:pt>
                <c:pt idx="128">
                  <c:v>118.82299999999998</c:v>
                </c:pt>
                <c:pt idx="129">
                  <c:v>118.71299999999999</c:v>
                </c:pt>
                <c:pt idx="130">
                  <c:v>117.16400000000002</c:v>
                </c:pt>
                <c:pt idx="131">
                  <c:v>118.68100000000001</c:v>
                </c:pt>
                <c:pt idx="132">
                  <c:v>116.92399999999998</c:v>
                </c:pt>
                <c:pt idx="133">
                  <c:v>116.542</c:v>
                </c:pt>
                <c:pt idx="134">
                  <c:v>115.99400000000003</c:v>
                </c:pt>
                <c:pt idx="135">
                  <c:v>121.66899999999998</c:v>
                </c:pt>
                <c:pt idx="136">
                  <c:v>128.11800000000002</c:v>
                </c:pt>
                <c:pt idx="137">
                  <c:v>127.91</c:v>
                </c:pt>
                <c:pt idx="138">
                  <c:v>134.28100000000001</c:v>
                </c:pt>
                <c:pt idx="139">
                  <c:v>127.899</c:v>
                </c:pt>
                <c:pt idx="140">
                  <c:v>121.12400000000002</c:v>
                </c:pt>
                <c:pt idx="141">
                  <c:v>132.95600000000002</c:v>
                </c:pt>
                <c:pt idx="142">
                  <c:v>129.95899999999997</c:v>
                </c:pt>
                <c:pt idx="143">
                  <c:v>131.52000000000001</c:v>
                </c:pt>
                <c:pt idx="144">
                  <c:v>129.429</c:v>
                </c:pt>
                <c:pt idx="145">
                  <c:v>135.05500000000004</c:v>
                </c:pt>
                <c:pt idx="146">
                  <c:v>137.67399999999998</c:v>
                </c:pt>
                <c:pt idx="147">
                  <c:v>122.952</c:v>
                </c:pt>
                <c:pt idx="148">
                  <c:v>120.05400000000003</c:v>
                </c:pt>
                <c:pt idx="149">
                  <c:v>118.20400000000001</c:v>
                </c:pt>
                <c:pt idx="150">
                  <c:v>125.16800000000001</c:v>
                </c:pt>
                <c:pt idx="151">
                  <c:v>126.45100000000002</c:v>
                </c:pt>
                <c:pt idx="152">
                  <c:v>128.22800000000001</c:v>
                </c:pt>
                <c:pt idx="153">
                  <c:v>124.76400000000001</c:v>
                </c:pt>
                <c:pt idx="154">
                  <c:v>119.45500000000001</c:v>
                </c:pt>
                <c:pt idx="155">
                  <c:v>124.61600000000001</c:v>
                </c:pt>
                <c:pt idx="156">
                  <c:v>123.19800000000004</c:v>
                </c:pt>
                <c:pt idx="157">
                  <c:v>125.00700000000001</c:v>
                </c:pt>
                <c:pt idx="158">
                  <c:v>129.67399999999998</c:v>
                </c:pt>
                <c:pt idx="159">
                  <c:v>131.85</c:v>
                </c:pt>
                <c:pt idx="160">
                  <c:v>146.91099999999997</c:v>
                </c:pt>
                <c:pt idx="161">
                  <c:v>153.03</c:v>
                </c:pt>
                <c:pt idx="162">
                  <c:v>142.11999999999998</c:v>
                </c:pt>
                <c:pt idx="163">
                  <c:v>138.43</c:v>
                </c:pt>
                <c:pt idx="164">
                  <c:v>139.20100000000002</c:v>
                </c:pt>
                <c:pt idx="165">
                  <c:v>138.53000000000003</c:v>
                </c:pt>
                <c:pt idx="166">
                  <c:v>150.15899999999999</c:v>
                </c:pt>
                <c:pt idx="167">
                  <c:v>153.27600000000001</c:v>
                </c:pt>
                <c:pt idx="168">
                  <c:v>150.65400000000002</c:v>
                </c:pt>
                <c:pt idx="169">
                  <c:v>143.81400000000002</c:v>
                </c:pt>
                <c:pt idx="170">
                  <c:v>142.25200000000001</c:v>
                </c:pt>
                <c:pt idx="171">
                  <c:v>142.517</c:v>
                </c:pt>
                <c:pt idx="172">
                  <c:v>139.30800000000002</c:v>
                </c:pt>
                <c:pt idx="173">
                  <c:v>138.56700000000001</c:v>
                </c:pt>
                <c:pt idx="174">
                  <c:v>136.54300000000001</c:v>
                </c:pt>
                <c:pt idx="175">
                  <c:v>137.14000000000001</c:v>
                </c:pt>
                <c:pt idx="176">
                  <c:v>130.721</c:v>
                </c:pt>
                <c:pt idx="177">
                  <c:v>137.39000000000001</c:v>
                </c:pt>
                <c:pt idx="178">
                  <c:v>136.42500000000001</c:v>
                </c:pt>
                <c:pt idx="179">
                  <c:v>134.09699999999998</c:v>
                </c:pt>
                <c:pt idx="180">
                  <c:v>129.38700000000003</c:v>
                </c:pt>
                <c:pt idx="181">
                  <c:v>135.35</c:v>
                </c:pt>
                <c:pt idx="182">
                  <c:v>140.96100000000004</c:v>
                </c:pt>
                <c:pt idx="183">
                  <c:v>131.99200000000002</c:v>
                </c:pt>
                <c:pt idx="184">
                  <c:v>136.12799999999999</c:v>
                </c:pt>
                <c:pt idx="185">
                  <c:v>146.76599999999999</c:v>
                </c:pt>
                <c:pt idx="186">
                  <c:v>142.12700000000001</c:v>
                </c:pt>
                <c:pt idx="187">
                  <c:v>144.48500000000001</c:v>
                </c:pt>
                <c:pt idx="188">
                  <c:v>142.38699999999997</c:v>
                </c:pt>
                <c:pt idx="189">
                  <c:v>132.70099999999999</c:v>
                </c:pt>
                <c:pt idx="190">
                  <c:v>134.84399999999999</c:v>
                </c:pt>
                <c:pt idx="191">
                  <c:v>127.68400000000003</c:v>
                </c:pt>
                <c:pt idx="192">
                  <c:v>134.51099999999997</c:v>
                </c:pt>
                <c:pt idx="193">
                  <c:v>121.91800000000001</c:v>
                </c:pt>
                <c:pt idx="194">
                  <c:v>113.70400000000001</c:v>
                </c:pt>
                <c:pt idx="195">
                  <c:v>120.72799999999998</c:v>
                </c:pt>
                <c:pt idx="196">
                  <c:v>122.12100000000004</c:v>
                </c:pt>
                <c:pt idx="197">
                  <c:v>129.762</c:v>
                </c:pt>
                <c:pt idx="198">
                  <c:v>153.68200000000002</c:v>
                </c:pt>
                <c:pt idx="199">
                  <c:v>114.25800000000001</c:v>
                </c:pt>
                <c:pt idx="200">
                  <c:v>117.74000000000001</c:v>
                </c:pt>
                <c:pt idx="201">
                  <c:v>128.12800000000001</c:v>
                </c:pt>
                <c:pt idx="202">
                  <c:v>127.10900000000001</c:v>
                </c:pt>
                <c:pt idx="203">
                  <c:v>143.34299999999999</c:v>
                </c:pt>
                <c:pt idx="204">
                  <c:v>140.38400000000001</c:v>
                </c:pt>
                <c:pt idx="205">
                  <c:v>132.41499999999999</c:v>
                </c:pt>
                <c:pt idx="206">
                  <c:v>138.72399999999999</c:v>
                </c:pt>
                <c:pt idx="207">
                  <c:v>142.423</c:v>
                </c:pt>
                <c:pt idx="208">
                  <c:v>145.76000000000002</c:v>
                </c:pt>
                <c:pt idx="209">
                  <c:v>139.49100000000001</c:v>
                </c:pt>
                <c:pt idx="210">
                  <c:v>137.47599999999997</c:v>
                </c:pt>
                <c:pt idx="211">
                  <c:v>134.31700000000001</c:v>
                </c:pt>
                <c:pt idx="212">
                  <c:v>133.33000000000001</c:v>
                </c:pt>
                <c:pt idx="213">
                  <c:v>149.31899999999999</c:v>
                </c:pt>
                <c:pt idx="214">
                  <c:v>147.18599999999998</c:v>
                </c:pt>
                <c:pt idx="215">
                  <c:v>138.18300000000002</c:v>
                </c:pt>
                <c:pt idx="216">
                  <c:v>142.73299999999998</c:v>
                </c:pt>
                <c:pt idx="217">
                  <c:v>133.25300000000001</c:v>
                </c:pt>
                <c:pt idx="218">
                  <c:v>114.64800000000002</c:v>
                </c:pt>
                <c:pt idx="219">
                  <c:v>122.64600000000002</c:v>
                </c:pt>
                <c:pt idx="220">
                  <c:v>123.88899999999998</c:v>
                </c:pt>
                <c:pt idx="221">
                  <c:v>143.41500000000002</c:v>
                </c:pt>
                <c:pt idx="222">
                  <c:v>137.54500000000002</c:v>
                </c:pt>
                <c:pt idx="223">
                  <c:v>148.98500000000001</c:v>
                </c:pt>
                <c:pt idx="224">
                  <c:v>139.68299999999996</c:v>
                </c:pt>
                <c:pt idx="225">
                  <c:v>139.50700000000001</c:v>
                </c:pt>
                <c:pt idx="226">
                  <c:v>110.553</c:v>
                </c:pt>
                <c:pt idx="227">
                  <c:v>114.68700000000001</c:v>
                </c:pt>
                <c:pt idx="228">
                  <c:v>137.30499999999998</c:v>
                </c:pt>
                <c:pt idx="229">
                  <c:v>134.66500000000002</c:v>
                </c:pt>
                <c:pt idx="230">
                  <c:v>120.78700000000001</c:v>
                </c:pt>
                <c:pt idx="231">
                  <c:v>142.25799999999998</c:v>
                </c:pt>
                <c:pt idx="232">
                  <c:v>139.864</c:v>
                </c:pt>
                <c:pt idx="233">
                  <c:v>156.28200000000001</c:v>
                </c:pt>
                <c:pt idx="234">
                  <c:v>137.55099999999999</c:v>
                </c:pt>
                <c:pt idx="235">
                  <c:v>123.43299999999999</c:v>
                </c:pt>
                <c:pt idx="236">
                  <c:v>114.89699999999996</c:v>
                </c:pt>
                <c:pt idx="237">
                  <c:v>119.38299999999998</c:v>
                </c:pt>
                <c:pt idx="238">
                  <c:v>103.37299999999999</c:v>
                </c:pt>
                <c:pt idx="239">
                  <c:v>111.56400000000002</c:v>
                </c:pt>
                <c:pt idx="240">
                  <c:v>128.78500000000003</c:v>
                </c:pt>
                <c:pt idx="241">
                  <c:v>126.47199999999998</c:v>
                </c:pt>
                <c:pt idx="242">
                  <c:v>131.62100000000001</c:v>
                </c:pt>
                <c:pt idx="243">
                  <c:v>143.88100000000003</c:v>
                </c:pt>
                <c:pt idx="244">
                  <c:v>138.46700000000001</c:v>
                </c:pt>
                <c:pt idx="245">
                  <c:v>126.91099999999997</c:v>
                </c:pt>
                <c:pt idx="246">
                  <c:v>125.95099999999999</c:v>
                </c:pt>
                <c:pt idx="247">
                  <c:v>143.50300000000001</c:v>
                </c:pt>
                <c:pt idx="248">
                  <c:v>146.779</c:v>
                </c:pt>
                <c:pt idx="249">
                  <c:v>137.14999999999998</c:v>
                </c:pt>
              </c:numCache>
            </c:numRef>
          </c:val>
          <c:smooth val="0"/>
          <c:extLst>
            <c:ext xmlns:c16="http://schemas.microsoft.com/office/drawing/2014/chart" uri="{C3380CC4-5D6E-409C-BE32-E72D297353CC}">
              <c16:uniqueId val="{00000000-C91F-41D3-8B38-ABE9D6F875DF}"/>
            </c:ext>
          </c:extLst>
        </c:ser>
        <c:dLbls>
          <c:showLegendKey val="0"/>
          <c:showVal val="0"/>
          <c:showCatName val="0"/>
          <c:showSerName val="0"/>
          <c:showPercent val="0"/>
          <c:showBubbleSize val="0"/>
        </c:dLbls>
        <c:marker val="1"/>
        <c:smooth val="0"/>
        <c:axId val="1729648704"/>
        <c:axId val="1822572288"/>
      </c:lineChart>
      <c:dateAx>
        <c:axId val="1729648704"/>
        <c:scaling>
          <c:orientation val="minMax"/>
        </c:scaling>
        <c:delete val="0"/>
        <c:axPos val="b"/>
        <c:numFmt formatCode="m/d/yyyy"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2572288"/>
        <c:crosses val="autoZero"/>
        <c:auto val="1"/>
        <c:lblOffset val="100"/>
        <c:baseTimeUnit val="days"/>
      </c:dateAx>
      <c:valAx>
        <c:axId val="18225722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9648704"/>
        <c:crosses val="autoZero"/>
        <c:crossBetween val="between"/>
      </c:valAx>
      <c:spPr>
        <a:noFill/>
        <a:ln>
          <a:noFill/>
        </a:ln>
        <a:effectLst/>
      </c:spPr>
    </c:plotArea>
    <c:legend>
      <c:legendPos val="r"/>
      <c:layout>
        <c:manualLayout>
          <c:xMode val="edge"/>
          <c:yMode val="edge"/>
          <c:x val="8.0653666513591918E-2"/>
          <c:y val="4.0574277327760068E-2"/>
          <c:w val="0.19293571233894483"/>
          <c:h val="0.22823490258983903"/>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'directH (tkr)'!$C$44</c:f>
              <c:strCache>
                <c:ptCount val="1"/>
                <c:pt idx="0">
                  <c:v>VW 3 1/2 PERP nc-30-VW 4 5/8 PERP nc-28</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'directH (tkr)'!$F$24:$IU$24</c:f>
              <c:numCache>
                <c:formatCode>m/d/yyyy</c:formatCode>
                <c:ptCount val="250"/>
                <c:pt idx="0">
                  <c:v>44007</c:v>
                </c:pt>
                <c:pt idx="1">
                  <c:v>44006</c:v>
                </c:pt>
                <c:pt idx="2">
                  <c:v>44005</c:v>
                </c:pt>
                <c:pt idx="3">
                  <c:v>44004</c:v>
                </c:pt>
                <c:pt idx="4">
                  <c:v>44001</c:v>
                </c:pt>
                <c:pt idx="5">
                  <c:v>44000</c:v>
                </c:pt>
                <c:pt idx="6">
                  <c:v>43999</c:v>
                </c:pt>
                <c:pt idx="7">
                  <c:v>43998</c:v>
                </c:pt>
                <c:pt idx="8">
                  <c:v>43997</c:v>
                </c:pt>
                <c:pt idx="9">
                  <c:v>43994</c:v>
                </c:pt>
                <c:pt idx="10">
                  <c:v>43993</c:v>
                </c:pt>
                <c:pt idx="11">
                  <c:v>43992</c:v>
                </c:pt>
                <c:pt idx="12">
                  <c:v>43991</c:v>
                </c:pt>
                <c:pt idx="13">
                  <c:v>43990</c:v>
                </c:pt>
                <c:pt idx="14">
                  <c:v>43987</c:v>
                </c:pt>
                <c:pt idx="15">
                  <c:v>43986</c:v>
                </c:pt>
                <c:pt idx="16">
                  <c:v>43985</c:v>
                </c:pt>
                <c:pt idx="17">
                  <c:v>43984</c:v>
                </c:pt>
                <c:pt idx="18">
                  <c:v>43983</c:v>
                </c:pt>
                <c:pt idx="19">
                  <c:v>43980</c:v>
                </c:pt>
                <c:pt idx="20">
                  <c:v>43979</c:v>
                </c:pt>
                <c:pt idx="21">
                  <c:v>43978</c:v>
                </c:pt>
                <c:pt idx="22">
                  <c:v>43977</c:v>
                </c:pt>
                <c:pt idx="23">
                  <c:v>43973</c:v>
                </c:pt>
                <c:pt idx="24">
                  <c:v>43972</c:v>
                </c:pt>
                <c:pt idx="25">
                  <c:v>43971</c:v>
                </c:pt>
                <c:pt idx="26">
                  <c:v>43970</c:v>
                </c:pt>
                <c:pt idx="27">
                  <c:v>43969</c:v>
                </c:pt>
                <c:pt idx="28">
                  <c:v>43966</c:v>
                </c:pt>
                <c:pt idx="29">
                  <c:v>43965</c:v>
                </c:pt>
                <c:pt idx="30">
                  <c:v>43964</c:v>
                </c:pt>
                <c:pt idx="31">
                  <c:v>43963</c:v>
                </c:pt>
                <c:pt idx="32">
                  <c:v>43962</c:v>
                </c:pt>
                <c:pt idx="33">
                  <c:v>43958</c:v>
                </c:pt>
                <c:pt idx="34">
                  <c:v>43957</c:v>
                </c:pt>
                <c:pt idx="35">
                  <c:v>43956</c:v>
                </c:pt>
                <c:pt idx="36">
                  <c:v>43955</c:v>
                </c:pt>
                <c:pt idx="37">
                  <c:v>43952</c:v>
                </c:pt>
                <c:pt idx="38">
                  <c:v>43951</c:v>
                </c:pt>
                <c:pt idx="39">
                  <c:v>43950</c:v>
                </c:pt>
                <c:pt idx="40">
                  <c:v>43949</c:v>
                </c:pt>
                <c:pt idx="41">
                  <c:v>43948</c:v>
                </c:pt>
                <c:pt idx="42">
                  <c:v>43945</c:v>
                </c:pt>
                <c:pt idx="43">
                  <c:v>43944</c:v>
                </c:pt>
                <c:pt idx="44">
                  <c:v>43943</c:v>
                </c:pt>
                <c:pt idx="45">
                  <c:v>43942</c:v>
                </c:pt>
                <c:pt idx="46">
                  <c:v>43941</c:v>
                </c:pt>
                <c:pt idx="47">
                  <c:v>43938</c:v>
                </c:pt>
                <c:pt idx="48">
                  <c:v>43937</c:v>
                </c:pt>
                <c:pt idx="49">
                  <c:v>43936</c:v>
                </c:pt>
                <c:pt idx="50">
                  <c:v>43935</c:v>
                </c:pt>
                <c:pt idx="51">
                  <c:v>43930</c:v>
                </c:pt>
                <c:pt idx="52">
                  <c:v>43929</c:v>
                </c:pt>
                <c:pt idx="53">
                  <c:v>43928</c:v>
                </c:pt>
                <c:pt idx="54">
                  <c:v>43927</c:v>
                </c:pt>
                <c:pt idx="55">
                  <c:v>43924</c:v>
                </c:pt>
                <c:pt idx="56">
                  <c:v>43923</c:v>
                </c:pt>
                <c:pt idx="57">
                  <c:v>43922</c:v>
                </c:pt>
                <c:pt idx="58">
                  <c:v>43921</c:v>
                </c:pt>
                <c:pt idx="59">
                  <c:v>43920</c:v>
                </c:pt>
                <c:pt idx="60">
                  <c:v>43917</c:v>
                </c:pt>
                <c:pt idx="61">
                  <c:v>43916</c:v>
                </c:pt>
                <c:pt idx="62">
                  <c:v>43915</c:v>
                </c:pt>
                <c:pt idx="63">
                  <c:v>43914</c:v>
                </c:pt>
                <c:pt idx="64">
                  <c:v>43913</c:v>
                </c:pt>
                <c:pt idx="65">
                  <c:v>43910</c:v>
                </c:pt>
                <c:pt idx="66">
                  <c:v>43909</c:v>
                </c:pt>
                <c:pt idx="67">
                  <c:v>43908</c:v>
                </c:pt>
                <c:pt idx="68">
                  <c:v>43907</c:v>
                </c:pt>
                <c:pt idx="69">
                  <c:v>43906</c:v>
                </c:pt>
                <c:pt idx="70">
                  <c:v>43903</c:v>
                </c:pt>
                <c:pt idx="71">
                  <c:v>43902</c:v>
                </c:pt>
                <c:pt idx="72">
                  <c:v>43901</c:v>
                </c:pt>
                <c:pt idx="73">
                  <c:v>43900</c:v>
                </c:pt>
                <c:pt idx="74">
                  <c:v>43899</c:v>
                </c:pt>
                <c:pt idx="75">
                  <c:v>43896</c:v>
                </c:pt>
                <c:pt idx="76">
                  <c:v>43895</c:v>
                </c:pt>
                <c:pt idx="77">
                  <c:v>43894</c:v>
                </c:pt>
                <c:pt idx="78">
                  <c:v>43893</c:v>
                </c:pt>
                <c:pt idx="79">
                  <c:v>43892</c:v>
                </c:pt>
                <c:pt idx="80">
                  <c:v>43889</c:v>
                </c:pt>
                <c:pt idx="81">
                  <c:v>43888</c:v>
                </c:pt>
                <c:pt idx="82">
                  <c:v>43887</c:v>
                </c:pt>
                <c:pt idx="83">
                  <c:v>43886</c:v>
                </c:pt>
                <c:pt idx="84">
                  <c:v>43885</c:v>
                </c:pt>
                <c:pt idx="85">
                  <c:v>43882</c:v>
                </c:pt>
                <c:pt idx="86">
                  <c:v>43881</c:v>
                </c:pt>
                <c:pt idx="87">
                  <c:v>43880</c:v>
                </c:pt>
                <c:pt idx="88">
                  <c:v>43879</c:v>
                </c:pt>
                <c:pt idx="89">
                  <c:v>43878</c:v>
                </c:pt>
                <c:pt idx="90">
                  <c:v>43875</c:v>
                </c:pt>
                <c:pt idx="91">
                  <c:v>43874</c:v>
                </c:pt>
                <c:pt idx="92">
                  <c:v>43873</c:v>
                </c:pt>
                <c:pt idx="93">
                  <c:v>43872</c:v>
                </c:pt>
                <c:pt idx="94">
                  <c:v>43871</c:v>
                </c:pt>
                <c:pt idx="95">
                  <c:v>43868</c:v>
                </c:pt>
                <c:pt idx="96">
                  <c:v>43867</c:v>
                </c:pt>
                <c:pt idx="97">
                  <c:v>43866</c:v>
                </c:pt>
                <c:pt idx="98">
                  <c:v>43865</c:v>
                </c:pt>
                <c:pt idx="99">
                  <c:v>43864</c:v>
                </c:pt>
                <c:pt idx="100">
                  <c:v>43861</c:v>
                </c:pt>
                <c:pt idx="101">
                  <c:v>43860</c:v>
                </c:pt>
                <c:pt idx="102">
                  <c:v>43859</c:v>
                </c:pt>
                <c:pt idx="103">
                  <c:v>43858</c:v>
                </c:pt>
                <c:pt idx="104">
                  <c:v>43857</c:v>
                </c:pt>
                <c:pt idx="105">
                  <c:v>43854</c:v>
                </c:pt>
                <c:pt idx="106">
                  <c:v>43853</c:v>
                </c:pt>
                <c:pt idx="107">
                  <c:v>43852</c:v>
                </c:pt>
                <c:pt idx="108">
                  <c:v>43851</c:v>
                </c:pt>
                <c:pt idx="109">
                  <c:v>43850</c:v>
                </c:pt>
                <c:pt idx="110">
                  <c:v>43847</c:v>
                </c:pt>
                <c:pt idx="111">
                  <c:v>43846</c:v>
                </c:pt>
                <c:pt idx="112">
                  <c:v>43845</c:v>
                </c:pt>
                <c:pt idx="113">
                  <c:v>43844</c:v>
                </c:pt>
                <c:pt idx="114">
                  <c:v>43843</c:v>
                </c:pt>
                <c:pt idx="115">
                  <c:v>43840</c:v>
                </c:pt>
                <c:pt idx="116">
                  <c:v>43839</c:v>
                </c:pt>
                <c:pt idx="117">
                  <c:v>43838</c:v>
                </c:pt>
                <c:pt idx="118">
                  <c:v>43837</c:v>
                </c:pt>
                <c:pt idx="119">
                  <c:v>43836</c:v>
                </c:pt>
                <c:pt idx="120">
                  <c:v>43833</c:v>
                </c:pt>
                <c:pt idx="121">
                  <c:v>43832</c:v>
                </c:pt>
                <c:pt idx="122">
                  <c:v>43830</c:v>
                </c:pt>
                <c:pt idx="123">
                  <c:v>43829</c:v>
                </c:pt>
                <c:pt idx="124">
                  <c:v>43826</c:v>
                </c:pt>
                <c:pt idx="125">
                  <c:v>43823</c:v>
                </c:pt>
                <c:pt idx="126">
                  <c:v>43822</c:v>
                </c:pt>
                <c:pt idx="127">
                  <c:v>43819</c:v>
                </c:pt>
                <c:pt idx="128">
                  <c:v>43818</c:v>
                </c:pt>
                <c:pt idx="129">
                  <c:v>43817</c:v>
                </c:pt>
                <c:pt idx="130">
                  <c:v>43816</c:v>
                </c:pt>
                <c:pt idx="131">
                  <c:v>43815</c:v>
                </c:pt>
                <c:pt idx="132">
                  <c:v>43812</c:v>
                </c:pt>
                <c:pt idx="133">
                  <c:v>43811</c:v>
                </c:pt>
                <c:pt idx="134">
                  <c:v>43810</c:v>
                </c:pt>
                <c:pt idx="135">
                  <c:v>43809</c:v>
                </c:pt>
                <c:pt idx="136">
                  <c:v>43808</c:v>
                </c:pt>
                <c:pt idx="137">
                  <c:v>43805</c:v>
                </c:pt>
                <c:pt idx="138">
                  <c:v>43804</c:v>
                </c:pt>
                <c:pt idx="139">
                  <c:v>43803</c:v>
                </c:pt>
                <c:pt idx="140">
                  <c:v>43802</c:v>
                </c:pt>
                <c:pt idx="141">
                  <c:v>43801</c:v>
                </c:pt>
                <c:pt idx="142">
                  <c:v>43798</c:v>
                </c:pt>
                <c:pt idx="143">
                  <c:v>43797</c:v>
                </c:pt>
                <c:pt idx="144">
                  <c:v>43796</c:v>
                </c:pt>
                <c:pt idx="145">
                  <c:v>43795</c:v>
                </c:pt>
                <c:pt idx="146">
                  <c:v>43794</c:v>
                </c:pt>
                <c:pt idx="147">
                  <c:v>43791</c:v>
                </c:pt>
                <c:pt idx="148">
                  <c:v>43790</c:v>
                </c:pt>
                <c:pt idx="149">
                  <c:v>43789</c:v>
                </c:pt>
                <c:pt idx="150">
                  <c:v>43788</c:v>
                </c:pt>
                <c:pt idx="151">
                  <c:v>43787</c:v>
                </c:pt>
                <c:pt idx="152">
                  <c:v>43784</c:v>
                </c:pt>
                <c:pt idx="153">
                  <c:v>43783</c:v>
                </c:pt>
                <c:pt idx="154">
                  <c:v>43782</c:v>
                </c:pt>
                <c:pt idx="155">
                  <c:v>43781</c:v>
                </c:pt>
                <c:pt idx="156">
                  <c:v>43780</c:v>
                </c:pt>
                <c:pt idx="157">
                  <c:v>43777</c:v>
                </c:pt>
                <c:pt idx="158">
                  <c:v>43776</c:v>
                </c:pt>
                <c:pt idx="159">
                  <c:v>43775</c:v>
                </c:pt>
                <c:pt idx="160">
                  <c:v>43774</c:v>
                </c:pt>
                <c:pt idx="161">
                  <c:v>43773</c:v>
                </c:pt>
                <c:pt idx="162">
                  <c:v>43770</c:v>
                </c:pt>
                <c:pt idx="163">
                  <c:v>43769</c:v>
                </c:pt>
                <c:pt idx="164">
                  <c:v>43768</c:v>
                </c:pt>
                <c:pt idx="165">
                  <c:v>43767</c:v>
                </c:pt>
                <c:pt idx="166">
                  <c:v>43766</c:v>
                </c:pt>
                <c:pt idx="167">
                  <c:v>43763</c:v>
                </c:pt>
                <c:pt idx="168">
                  <c:v>43762</c:v>
                </c:pt>
                <c:pt idx="169">
                  <c:v>43761</c:v>
                </c:pt>
                <c:pt idx="170">
                  <c:v>43760</c:v>
                </c:pt>
                <c:pt idx="171">
                  <c:v>43759</c:v>
                </c:pt>
                <c:pt idx="172">
                  <c:v>43756</c:v>
                </c:pt>
                <c:pt idx="173">
                  <c:v>43755</c:v>
                </c:pt>
                <c:pt idx="174">
                  <c:v>43754</c:v>
                </c:pt>
                <c:pt idx="175">
                  <c:v>43753</c:v>
                </c:pt>
                <c:pt idx="176">
                  <c:v>43752</c:v>
                </c:pt>
                <c:pt idx="177">
                  <c:v>43749</c:v>
                </c:pt>
                <c:pt idx="178">
                  <c:v>43748</c:v>
                </c:pt>
                <c:pt idx="179">
                  <c:v>43747</c:v>
                </c:pt>
                <c:pt idx="180">
                  <c:v>43746</c:v>
                </c:pt>
                <c:pt idx="181">
                  <c:v>43745</c:v>
                </c:pt>
                <c:pt idx="182">
                  <c:v>43742</c:v>
                </c:pt>
                <c:pt idx="183">
                  <c:v>43741</c:v>
                </c:pt>
                <c:pt idx="184">
                  <c:v>43740</c:v>
                </c:pt>
                <c:pt idx="185">
                  <c:v>43739</c:v>
                </c:pt>
                <c:pt idx="186">
                  <c:v>43738</c:v>
                </c:pt>
                <c:pt idx="187">
                  <c:v>43735</c:v>
                </c:pt>
                <c:pt idx="188">
                  <c:v>43734</c:v>
                </c:pt>
                <c:pt idx="189">
                  <c:v>43733</c:v>
                </c:pt>
                <c:pt idx="190">
                  <c:v>43732</c:v>
                </c:pt>
                <c:pt idx="191">
                  <c:v>43731</c:v>
                </c:pt>
                <c:pt idx="192">
                  <c:v>43728</c:v>
                </c:pt>
                <c:pt idx="193">
                  <c:v>43727</c:v>
                </c:pt>
                <c:pt idx="194">
                  <c:v>43726</c:v>
                </c:pt>
                <c:pt idx="195">
                  <c:v>43725</c:v>
                </c:pt>
                <c:pt idx="196">
                  <c:v>43724</c:v>
                </c:pt>
                <c:pt idx="197">
                  <c:v>43721</c:v>
                </c:pt>
                <c:pt idx="198">
                  <c:v>43720</c:v>
                </c:pt>
                <c:pt idx="199">
                  <c:v>43719</c:v>
                </c:pt>
                <c:pt idx="200">
                  <c:v>43718</c:v>
                </c:pt>
                <c:pt idx="201">
                  <c:v>43717</c:v>
                </c:pt>
                <c:pt idx="202">
                  <c:v>43714</c:v>
                </c:pt>
                <c:pt idx="203">
                  <c:v>43713</c:v>
                </c:pt>
                <c:pt idx="204">
                  <c:v>43712</c:v>
                </c:pt>
                <c:pt idx="205">
                  <c:v>43711</c:v>
                </c:pt>
                <c:pt idx="206">
                  <c:v>43710</c:v>
                </c:pt>
                <c:pt idx="207">
                  <c:v>43707</c:v>
                </c:pt>
                <c:pt idx="208">
                  <c:v>43706</c:v>
                </c:pt>
                <c:pt idx="209">
                  <c:v>43705</c:v>
                </c:pt>
                <c:pt idx="210">
                  <c:v>43704</c:v>
                </c:pt>
                <c:pt idx="211">
                  <c:v>43700</c:v>
                </c:pt>
                <c:pt idx="212">
                  <c:v>43699</c:v>
                </c:pt>
                <c:pt idx="213">
                  <c:v>43698</c:v>
                </c:pt>
                <c:pt idx="214">
                  <c:v>43697</c:v>
                </c:pt>
                <c:pt idx="215">
                  <c:v>43696</c:v>
                </c:pt>
                <c:pt idx="216">
                  <c:v>43693</c:v>
                </c:pt>
                <c:pt idx="217">
                  <c:v>43692</c:v>
                </c:pt>
                <c:pt idx="218">
                  <c:v>43691</c:v>
                </c:pt>
                <c:pt idx="219">
                  <c:v>43690</c:v>
                </c:pt>
                <c:pt idx="220">
                  <c:v>43689</c:v>
                </c:pt>
                <c:pt idx="221">
                  <c:v>43686</c:v>
                </c:pt>
                <c:pt idx="222">
                  <c:v>43685</c:v>
                </c:pt>
                <c:pt idx="223">
                  <c:v>43684</c:v>
                </c:pt>
                <c:pt idx="224">
                  <c:v>43683</c:v>
                </c:pt>
                <c:pt idx="225">
                  <c:v>43682</c:v>
                </c:pt>
                <c:pt idx="226">
                  <c:v>43679</c:v>
                </c:pt>
                <c:pt idx="227">
                  <c:v>43678</c:v>
                </c:pt>
                <c:pt idx="228">
                  <c:v>43677</c:v>
                </c:pt>
                <c:pt idx="229">
                  <c:v>43676</c:v>
                </c:pt>
                <c:pt idx="230">
                  <c:v>43675</c:v>
                </c:pt>
                <c:pt idx="231">
                  <c:v>43672</c:v>
                </c:pt>
                <c:pt idx="232">
                  <c:v>43671</c:v>
                </c:pt>
                <c:pt idx="233">
                  <c:v>43670</c:v>
                </c:pt>
                <c:pt idx="234">
                  <c:v>43669</c:v>
                </c:pt>
                <c:pt idx="235">
                  <c:v>43668</c:v>
                </c:pt>
                <c:pt idx="236">
                  <c:v>43665</c:v>
                </c:pt>
                <c:pt idx="237">
                  <c:v>43664</c:v>
                </c:pt>
                <c:pt idx="238">
                  <c:v>43663</c:v>
                </c:pt>
                <c:pt idx="239">
                  <c:v>43662</c:v>
                </c:pt>
                <c:pt idx="240">
                  <c:v>43661</c:v>
                </c:pt>
                <c:pt idx="241">
                  <c:v>43658</c:v>
                </c:pt>
                <c:pt idx="242">
                  <c:v>43657</c:v>
                </c:pt>
                <c:pt idx="243">
                  <c:v>43656</c:v>
                </c:pt>
                <c:pt idx="244">
                  <c:v>43655</c:v>
                </c:pt>
                <c:pt idx="245">
                  <c:v>43654</c:v>
                </c:pt>
                <c:pt idx="246">
                  <c:v>43651</c:v>
                </c:pt>
                <c:pt idx="247">
                  <c:v>43650</c:v>
                </c:pt>
                <c:pt idx="248">
                  <c:v>43649</c:v>
                </c:pt>
                <c:pt idx="249">
                  <c:v>43648</c:v>
                </c:pt>
              </c:numCache>
            </c:numRef>
          </c:cat>
          <c:val>
            <c:numRef>
              <c:f>'directH (tkr)'!$F$44:$IU$44</c:f>
              <c:numCache>
                <c:formatCode>0</c:formatCode>
                <c:ptCount val="250"/>
                <c:pt idx="0">
                  <c:v>0</c:v>
                </c:pt>
                <c:pt idx="1">
                  <c:v>-30.274999999999977</c:v>
                </c:pt>
                <c:pt idx="2">
                  <c:v>-44.353999999999985</c:v>
                </c:pt>
                <c:pt idx="3">
                  <c:v>-32.375999999999976</c:v>
                </c:pt>
                <c:pt idx="4">
                  <c:v>-37.828999999999951</c:v>
                </c:pt>
                <c:pt idx="5">
                  <c:v>-31.587999999999965</c:v>
                </c:pt>
                <c:pt idx="6">
                  <c:v>-10.218999999999994</c:v>
                </c:pt>
                <c:pt idx="7">
                  <c:v>-29.402999999999963</c:v>
                </c:pt>
                <c:pt idx="8">
                  <c:v>-20.242999999999995</c:v>
                </c:pt>
                <c:pt idx="9">
                  <c:v>-50.107000000000028</c:v>
                </c:pt>
                <c:pt idx="10">
                  <c:v>-44.283000000000015</c:v>
                </c:pt>
                <c:pt idx="11">
                  <c:v>-43.801999999999964</c:v>
                </c:pt>
                <c:pt idx="12">
                  <c:v>-19.486000000000047</c:v>
                </c:pt>
                <c:pt idx="13">
                  <c:v>1.0470000000000255</c:v>
                </c:pt>
                <c:pt idx="14">
                  <c:v>-27.641999999999996</c:v>
                </c:pt>
                <c:pt idx="15">
                  <c:v>-19.64100000000002</c:v>
                </c:pt>
                <c:pt idx="16">
                  <c:v>-37.198000000000036</c:v>
                </c:pt>
                <c:pt idx="17">
                  <c:v>-44.517999999999972</c:v>
                </c:pt>
                <c:pt idx="18">
                  <c:v>-50.22399999999999</c:v>
                </c:pt>
                <c:pt idx="19">
                  <c:v>-45.346000000000004</c:v>
                </c:pt>
                <c:pt idx="20">
                  <c:v>-34.846000000000004</c:v>
                </c:pt>
                <c:pt idx="21">
                  <c:v>-38.322000000000003</c:v>
                </c:pt>
                <c:pt idx="22">
                  <c:v>-47.495000000000005</c:v>
                </c:pt>
                <c:pt idx="23">
                  <c:v>-50.687999999999988</c:v>
                </c:pt>
                <c:pt idx="24">
                  <c:v>-46.697999999999979</c:v>
                </c:pt>
                <c:pt idx="25">
                  <c:v>-44.555000000000007</c:v>
                </c:pt>
                <c:pt idx="26">
                  <c:v>-37.713000000000022</c:v>
                </c:pt>
                <c:pt idx="27">
                  <c:v>-48.15100000000001</c:v>
                </c:pt>
                <c:pt idx="28">
                  <c:v>-58.350999999999999</c:v>
                </c:pt>
                <c:pt idx="29">
                  <c:v>-65.757999999999981</c:v>
                </c:pt>
                <c:pt idx="30">
                  <c:v>-61.851999999999975</c:v>
                </c:pt>
                <c:pt idx="31">
                  <c:v>-57.873999999999967</c:v>
                </c:pt>
                <c:pt idx="32">
                  <c:v>-57.338999999999999</c:v>
                </c:pt>
                <c:pt idx="33">
                  <c:v>-55.730000000000018</c:v>
                </c:pt>
                <c:pt idx="34">
                  <c:v>-58.238999999999976</c:v>
                </c:pt>
                <c:pt idx="35">
                  <c:v>-53.420999999999992</c:v>
                </c:pt>
                <c:pt idx="36">
                  <c:v>-57.251000000000033</c:v>
                </c:pt>
                <c:pt idx="37">
                  <c:v>-79.822000000000003</c:v>
                </c:pt>
                <c:pt idx="38">
                  <c:v>-61.990000000000009</c:v>
                </c:pt>
                <c:pt idx="39">
                  <c:v>-56.299000000000035</c:v>
                </c:pt>
                <c:pt idx="40">
                  <c:v>-52.685999999999979</c:v>
                </c:pt>
                <c:pt idx="41">
                  <c:v>-24.007000000000005</c:v>
                </c:pt>
                <c:pt idx="42">
                  <c:v>-37.802999999999997</c:v>
                </c:pt>
                <c:pt idx="43">
                  <c:v>-6.2069999999999936</c:v>
                </c:pt>
                <c:pt idx="44">
                  <c:v>-36.936000000000035</c:v>
                </c:pt>
                <c:pt idx="45">
                  <c:v>-53.007000000000062</c:v>
                </c:pt>
                <c:pt idx="46">
                  <c:v>-35.273000000000025</c:v>
                </c:pt>
                <c:pt idx="47">
                  <c:v>-22.776999999999987</c:v>
                </c:pt>
                <c:pt idx="48">
                  <c:v>-36.728999999999985</c:v>
                </c:pt>
                <c:pt idx="49">
                  <c:v>-27.634000000000015</c:v>
                </c:pt>
                <c:pt idx="50">
                  <c:v>15.613999999999976</c:v>
                </c:pt>
                <c:pt idx="51">
                  <c:v>27.694999999999936</c:v>
                </c:pt>
                <c:pt idx="52">
                  <c:v>-8.97199999999998</c:v>
                </c:pt>
                <c:pt idx="53">
                  <c:v>2.1949999999999363</c:v>
                </c:pt>
                <c:pt idx="54">
                  <c:v>-47.932999999999993</c:v>
                </c:pt>
                <c:pt idx="55">
                  <c:v>-58.421000000000049</c:v>
                </c:pt>
                <c:pt idx="56">
                  <c:v>-57.269000000000005</c:v>
                </c:pt>
                <c:pt idx="57">
                  <c:v>-37.534999999999968</c:v>
                </c:pt>
                <c:pt idx="58">
                  <c:v>-25.533999999999992</c:v>
                </c:pt>
                <c:pt idx="59">
                  <c:v>-40.426000000000045</c:v>
                </c:pt>
                <c:pt idx="60">
                  <c:v>-46.547999999999945</c:v>
                </c:pt>
                <c:pt idx="61">
                  <c:v>-5.8160000000000309</c:v>
                </c:pt>
                <c:pt idx="62">
                  <c:v>108.755</c:v>
                </c:pt>
                <c:pt idx="63">
                  <c:v>57.358000000000061</c:v>
                </c:pt>
                <c:pt idx="64">
                  <c:v>-5.2809999999999491</c:v>
                </c:pt>
                <c:pt idx="65">
                  <c:v>84.540000000000077</c:v>
                </c:pt>
                <c:pt idx="66">
                  <c:v>13.646999999999935</c:v>
                </c:pt>
                <c:pt idx="67">
                  <c:v>-30.34800000000007</c:v>
                </c:pt>
                <c:pt idx="68">
                  <c:v>-100.27300000000002</c:v>
                </c:pt>
                <c:pt idx="69">
                  <c:v>-88.951000000000022</c:v>
                </c:pt>
                <c:pt idx="70">
                  <c:v>-18.430000000000007</c:v>
                </c:pt>
                <c:pt idx="71">
                  <c:v>-83.658000000000015</c:v>
                </c:pt>
                <c:pt idx="72">
                  <c:v>-6.2610000000000241</c:v>
                </c:pt>
                <c:pt idx="73">
                  <c:v>12.299999999999955</c:v>
                </c:pt>
                <c:pt idx="74">
                  <c:v>-48.625</c:v>
                </c:pt>
                <c:pt idx="75">
                  <c:v>-27.983000000000004</c:v>
                </c:pt>
                <c:pt idx="76">
                  <c:v>-8.6940000000000168</c:v>
                </c:pt>
                <c:pt idx="77">
                  <c:v>12.178999999999974</c:v>
                </c:pt>
                <c:pt idx="78">
                  <c:v>28.13900000000001</c:v>
                </c:pt>
                <c:pt idx="79">
                  <c:v>5.30600000000004</c:v>
                </c:pt>
                <c:pt idx="80">
                  <c:v>-24.688999999999965</c:v>
                </c:pt>
                <c:pt idx="81">
                  <c:v>-19.366000000000042</c:v>
                </c:pt>
                <c:pt idx="82">
                  <c:v>-2.6539999999999964</c:v>
                </c:pt>
                <c:pt idx="83">
                  <c:v>-4.3170000000000073</c:v>
                </c:pt>
                <c:pt idx="84">
                  <c:v>-16.479999999999961</c:v>
                </c:pt>
                <c:pt idx="85">
                  <c:v>1.1719999999999686</c:v>
                </c:pt>
                <c:pt idx="86">
                  <c:v>-0.53399999999999181</c:v>
                </c:pt>
                <c:pt idx="87">
                  <c:v>1.8569999999999709</c:v>
                </c:pt>
                <c:pt idx="88">
                  <c:v>-1.4820000000000277</c:v>
                </c:pt>
                <c:pt idx="89">
                  <c:v>1.8290000000000077</c:v>
                </c:pt>
                <c:pt idx="90">
                  <c:v>1.6800000000000068</c:v>
                </c:pt>
                <c:pt idx="91">
                  <c:v>0.57200000000000273</c:v>
                </c:pt>
                <c:pt idx="92">
                  <c:v>5.8000000000000114</c:v>
                </c:pt>
                <c:pt idx="93">
                  <c:v>4</c:v>
                </c:pt>
                <c:pt idx="94">
                  <c:v>-2.8249999999999886</c:v>
                </c:pt>
                <c:pt idx="95">
                  <c:v>-1.8869999999999436</c:v>
                </c:pt>
                <c:pt idx="96">
                  <c:v>3.7259999999999991</c:v>
                </c:pt>
                <c:pt idx="97">
                  <c:v>8.4920000000000186</c:v>
                </c:pt>
                <c:pt idx="98">
                  <c:v>5.7470000000000141</c:v>
                </c:pt>
                <c:pt idx="99">
                  <c:v>-2.0950000000000273</c:v>
                </c:pt>
                <c:pt idx="100">
                  <c:v>-4.0480000000000018</c:v>
                </c:pt>
                <c:pt idx="101">
                  <c:v>-7.7490000000000236</c:v>
                </c:pt>
                <c:pt idx="102">
                  <c:v>-2.3809999999999718</c:v>
                </c:pt>
                <c:pt idx="103">
                  <c:v>-1.22199999999998</c:v>
                </c:pt>
                <c:pt idx="104">
                  <c:v>-16.23599999999999</c:v>
                </c:pt>
                <c:pt idx="105">
                  <c:v>-8.18100000000004</c:v>
                </c:pt>
                <c:pt idx="106">
                  <c:v>-10.484000000000037</c:v>
                </c:pt>
                <c:pt idx="107">
                  <c:v>-4.2529999999999859</c:v>
                </c:pt>
                <c:pt idx="108">
                  <c:v>-7.4309999999999832</c:v>
                </c:pt>
                <c:pt idx="109">
                  <c:v>-5.5369999999999777</c:v>
                </c:pt>
                <c:pt idx="110">
                  <c:v>-4.2890000000000441</c:v>
                </c:pt>
                <c:pt idx="111">
                  <c:v>-9.4989999999999668</c:v>
                </c:pt>
                <c:pt idx="112">
                  <c:v>-14.54400000000004</c:v>
                </c:pt>
                <c:pt idx="113">
                  <c:v>-13.17900000000003</c:v>
                </c:pt>
                <c:pt idx="114">
                  <c:v>-8.8689999999999714</c:v>
                </c:pt>
                <c:pt idx="115">
                  <c:v>-13.294999999999959</c:v>
                </c:pt>
                <c:pt idx="116">
                  <c:v>-8.9940000000000282</c:v>
                </c:pt>
                <c:pt idx="117">
                  <c:v>-14.539999999999964</c:v>
                </c:pt>
                <c:pt idx="118">
                  <c:v>-16.687999999999988</c:v>
                </c:pt>
                <c:pt idx="119">
                  <c:v>-16.530999999999949</c:v>
                </c:pt>
                <c:pt idx="120">
                  <c:v>-19.293000000000006</c:v>
                </c:pt>
                <c:pt idx="121">
                  <c:v>-16.217999999999961</c:v>
                </c:pt>
                <c:pt idx="122">
                  <c:v>-12.521999999999991</c:v>
                </c:pt>
                <c:pt idx="123">
                  <c:v>-9.021000000000015</c:v>
                </c:pt>
                <c:pt idx="124">
                  <c:v>-14.220000000000027</c:v>
                </c:pt>
                <c:pt idx="125">
                  <c:v>-13.973000000000013</c:v>
                </c:pt>
                <c:pt idx="126">
                  <c:v>-12.877999999999986</c:v>
                </c:pt>
                <c:pt idx="127">
                  <c:v>-14.562999999999988</c:v>
                </c:pt>
                <c:pt idx="128">
                  <c:v>-12.941000000000031</c:v>
                </c:pt>
                <c:pt idx="129">
                  <c:v>-11.632999999999981</c:v>
                </c:pt>
                <c:pt idx="130">
                  <c:v>-16.603000000000009</c:v>
                </c:pt>
                <c:pt idx="131">
                  <c:v>-14.758999999999958</c:v>
                </c:pt>
                <c:pt idx="132">
                  <c:v>-16.25200000000001</c:v>
                </c:pt>
                <c:pt idx="133">
                  <c:v>-13.776999999999987</c:v>
                </c:pt>
                <c:pt idx="134">
                  <c:v>-18.322999999999979</c:v>
                </c:pt>
                <c:pt idx="135">
                  <c:v>-12.238</c:v>
                </c:pt>
                <c:pt idx="136">
                  <c:v>-9.7090000000000032</c:v>
                </c:pt>
                <c:pt idx="137">
                  <c:v>-11.704999999999984</c:v>
                </c:pt>
                <c:pt idx="138">
                  <c:v>-8.625</c:v>
                </c:pt>
                <c:pt idx="139">
                  <c:v>-12.199000000000012</c:v>
                </c:pt>
                <c:pt idx="140">
                  <c:v>-22.478999999999985</c:v>
                </c:pt>
                <c:pt idx="141">
                  <c:v>-9.5620000000000118</c:v>
                </c:pt>
                <c:pt idx="142">
                  <c:v>-13.584000000000003</c:v>
                </c:pt>
                <c:pt idx="143">
                  <c:v>-14.488999999999976</c:v>
                </c:pt>
                <c:pt idx="144">
                  <c:v>-13</c:v>
                </c:pt>
                <c:pt idx="145">
                  <c:v>-9.8299999999999841</c:v>
                </c:pt>
                <c:pt idx="146">
                  <c:v>-2.7820000000000391</c:v>
                </c:pt>
                <c:pt idx="147">
                  <c:v>-10.653999999999996</c:v>
                </c:pt>
                <c:pt idx="148">
                  <c:v>-11.59499999999997</c:v>
                </c:pt>
                <c:pt idx="149">
                  <c:v>-16.247000000000014</c:v>
                </c:pt>
                <c:pt idx="150">
                  <c:v>-11.983000000000004</c:v>
                </c:pt>
                <c:pt idx="151">
                  <c:v>-11.591999999999985</c:v>
                </c:pt>
                <c:pt idx="152">
                  <c:v>-10.041999999999973</c:v>
                </c:pt>
                <c:pt idx="153">
                  <c:v>-14.956999999999994</c:v>
                </c:pt>
                <c:pt idx="154">
                  <c:v>-17.677000000000021</c:v>
                </c:pt>
                <c:pt idx="155">
                  <c:v>-11.44599999999997</c:v>
                </c:pt>
                <c:pt idx="156">
                  <c:v>-12.139999999999986</c:v>
                </c:pt>
                <c:pt idx="157">
                  <c:v>-15.286999999999978</c:v>
                </c:pt>
                <c:pt idx="158">
                  <c:v>-10.624000000000024</c:v>
                </c:pt>
                <c:pt idx="159">
                  <c:v>-12.91700000000003</c:v>
                </c:pt>
                <c:pt idx="160">
                  <c:v>4.7629999999999768</c:v>
                </c:pt>
                <c:pt idx="161">
                  <c:v>4.7830000000000155</c:v>
                </c:pt>
                <c:pt idx="162">
                  <c:v>-8.9060000000000059</c:v>
                </c:pt>
                <c:pt idx="163">
                  <c:v>-14.975000000000023</c:v>
                </c:pt>
                <c:pt idx="164">
                  <c:v>-13.849999999999966</c:v>
                </c:pt>
                <c:pt idx="165">
                  <c:v>-13.911000000000001</c:v>
                </c:pt>
                <c:pt idx="166">
                  <c:v>-3.8799999999999955</c:v>
                </c:pt>
                <c:pt idx="167">
                  <c:v>-2.4270000000000209</c:v>
                </c:pt>
                <c:pt idx="168">
                  <c:v>-5.7649999999999864</c:v>
                </c:pt>
                <c:pt idx="169">
                  <c:v>-10.301999999999964</c:v>
                </c:pt>
                <c:pt idx="170">
                  <c:v>-8.8489999999999895</c:v>
                </c:pt>
                <c:pt idx="171">
                  <c:v>-2.7210000000000036</c:v>
                </c:pt>
                <c:pt idx="172">
                  <c:v>-7.0329999999999586</c:v>
                </c:pt>
                <c:pt idx="173">
                  <c:v>-9.1150000000000091</c:v>
                </c:pt>
                <c:pt idx="174">
                  <c:v>-6.1049999999999613</c:v>
                </c:pt>
                <c:pt idx="175">
                  <c:v>-7.3179999999999836</c:v>
                </c:pt>
                <c:pt idx="176">
                  <c:v>-12.548999999999978</c:v>
                </c:pt>
                <c:pt idx="177">
                  <c:v>-2.853999999999985</c:v>
                </c:pt>
                <c:pt idx="178">
                  <c:v>-7.6589999999999918</c:v>
                </c:pt>
                <c:pt idx="179">
                  <c:v>-8.3420000000000414</c:v>
                </c:pt>
                <c:pt idx="180">
                  <c:v>-16.288000000000011</c:v>
                </c:pt>
                <c:pt idx="181">
                  <c:v>-8.2610000000000241</c:v>
                </c:pt>
                <c:pt idx="182">
                  <c:v>-4.5379999999999541</c:v>
                </c:pt>
                <c:pt idx="183">
                  <c:v>-13.141999999999996</c:v>
                </c:pt>
                <c:pt idx="184">
                  <c:v>-11.703000000000031</c:v>
                </c:pt>
                <c:pt idx="185">
                  <c:v>-3.8470000000000368</c:v>
                </c:pt>
                <c:pt idx="186">
                  <c:v>-6.8139999999999645</c:v>
                </c:pt>
                <c:pt idx="187">
                  <c:v>-4.8519999999999754</c:v>
                </c:pt>
                <c:pt idx="188">
                  <c:v>-6.5460000000000491</c:v>
                </c:pt>
                <c:pt idx="189">
                  <c:v>-8.6200000000000045</c:v>
                </c:pt>
                <c:pt idx="190">
                  <c:v>-11.711999999999989</c:v>
                </c:pt>
                <c:pt idx="191">
                  <c:v>-16.947000000000003</c:v>
                </c:pt>
                <c:pt idx="192">
                  <c:v>-8.492999999999995</c:v>
                </c:pt>
                <c:pt idx="193">
                  <c:v>-17.865999999999985</c:v>
                </c:pt>
                <c:pt idx="194">
                  <c:v>-24.82099999999997</c:v>
                </c:pt>
                <c:pt idx="195">
                  <c:v>-22.91500000000002</c:v>
                </c:pt>
                <c:pt idx="196">
                  <c:v>-24.638999999999953</c:v>
                </c:pt>
                <c:pt idx="197">
                  <c:v>-14.262999999999977</c:v>
                </c:pt>
                <c:pt idx="198">
                  <c:v>0.60900000000003729</c:v>
                </c:pt>
                <c:pt idx="199">
                  <c:v>-28.810000000000002</c:v>
                </c:pt>
                <c:pt idx="200">
                  <c:v>-29.75</c:v>
                </c:pt>
                <c:pt idx="201">
                  <c:v>-27.63900000000001</c:v>
                </c:pt>
                <c:pt idx="202">
                  <c:v>-36.46999999999997</c:v>
                </c:pt>
                <c:pt idx="203">
                  <c:v>-19.402000000000044</c:v>
                </c:pt>
                <c:pt idx="204">
                  <c:v>-26.620000000000005</c:v>
                </c:pt>
                <c:pt idx="205">
                  <c:v>-36.509000000000015</c:v>
                </c:pt>
                <c:pt idx="206">
                  <c:v>-32.733000000000004</c:v>
                </c:pt>
                <c:pt idx="207">
                  <c:v>-30.913000000000011</c:v>
                </c:pt>
                <c:pt idx="208">
                  <c:v>-27.759999999999991</c:v>
                </c:pt>
                <c:pt idx="209">
                  <c:v>-38.784999999999968</c:v>
                </c:pt>
                <c:pt idx="210">
                  <c:v>-37.648000000000025</c:v>
                </c:pt>
                <c:pt idx="211">
                  <c:v>-33.365999999999985</c:v>
                </c:pt>
                <c:pt idx="212">
                  <c:v>-34.252999999999986</c:v>
                </c:pt>
                <c:pt idx="213">
                  <c:v>-19.256000000000029</c:v>
                </c:pt>
                <c:pt idx="214">
                  <c:v>-17.083000000000027</c:v>
                </c:pt>
                <c:pt idx="215">
                  <c:v>-25.156999999999982</c:v>
                </c:pt>
                <c:pt idx="216">
                  <c:v>-13.894000000000005</c:v>
                </c:pt>
                <c:pt idx="217">
                  <c:v>-26.492000000000019</c:v>
                </c:pt>
                <c:pt idx="218">
                  <c:v>-44.56</c:v>
                </c:pt>
                <c:pt idx="219">
                  <c:v>-42.339999999999975</c:v>
                </c:pt>
                <c:pt idx="220">
                  <c:v>-32.765000000000043</c:v>
                </c:pt>
                <c:pt idx="221">
                  <c:v>-17.329999999999984</c:v>
                </c:pt>
                <c:pt idx="222">
                  <c:v>-16.108000000000004</c:v>
                </c:pt>
                <c:pt idx="223">
                  <c:v>-4.7989999999999782</c:v>
                </c:pt>
                <c:pt idx="224">
                  <c:v>-9.1540000000000532</c:v>
                </c:pt>
                <c:pt idx="225">
                  <c:v>-0.1290000000000191</c:v>
                </c:pt>
                <c:pt idx="226">
                  <c:v>-27.110000000000014</c:v>
                </c:pt>
                <c:pt idx="227">
                  <c:v>-26.95999999999998</c:v>
                </c:pt>
                <c:pt idx="228">
                  <c:v>-14.516999999999996</c:v>
                </c:pt>
                <c:pt idx="229">
                  <c:v>-11.552999999999997</c:v>
                </c:pt>
                <c:pt idx="230">
                  <c:v>-19.285000000000025</c:v>
                </c:pt>
                <c:pt idx="231">
                  <c:v>-10.53000000000003</c:v>
                </c:pt>
                <c:pt idx="232">
                  <c:v>-11.341999999999985</c:v>
                </c:pt>
                <c:pt idx="233">
                  <c:v>3.9279999999999973</c:v>
                </c:pt>
                <c:pt idx="234">
                  <c:v>-7.7150000000000318</c:v>
                </c:pt>
                <c:pt idx="235">
                  <c:v>-8.9639999999999986</c:v>
                </c:pt>
                <c:pt idx="236">
                  <c:v>-15.015000000000043</c:v>
                </c:pt>
                <c:pt idx="237">
                  <c:v>-9.3729999999999905</c:v>
                </c:pt>
                <c:pt idx="238">
                  <c:v>-17.40100000000001</c:v>
                </c:pt>
                <c:pt idx="239">
                  <c:v>-15.964999999999975</c:v>
                </c:pt>
                <c:pt idx="240">
                  <c:v>-6.5960000000000036</c:v>
                </c:pt>
                <c:pt idx="241">
                  <c:v>-8.9650000000000318</c:v>
                </c:pt>
                <c:pt idx="242">
                  <c:v>-4.3600000000000136</c:v>
                </c:pt>
                <c:pt idx="243">
                  <c:v>4.5130000000000337</c:v>
                </c:pt>
                <c:pt idx="244">
                  <c:v>-2.3379999999999654</c:v>
                </c:pt>
                <c:pt idx="245">
                  <c:v>-10.910000000000025</c:v>
                </c:pt>
                <c:pt idx="246">
                  <c:v>-16.559000000000026</c:v>
                </c:pt>
                <c:pt idx="247">
                  <c:v>-9.6089999999999804</c:v>
                </c:pt>
                <c:pt idx="248">
                  <c:v>-9.0869999999999891</c:v>
                </c:pt>
                <c:pt idx="249">
                  <c:v>-13.659000000000049</c:v>
                </c:pt>
              </c:numCache>
            </c:numRef>
          </c:val>
          <c:smooth val="0"/>
          <c:extLst>
            <c:ext xmlns:c16="http://schemas.microsoft.com/office/drawing/2014/chart" uri="{C3380CC4-5D6E-409C-BE32-E72D297353CC}">
              <c16:uniqueId val="{00000000-D513-4786-8E06-1822579619AC}"/>
            </c:ext>
          </c:extLst>
        </c:ser>
        <c:ser>
          <c:idx val="1"/>
          <c:order val="1"/>
          <c:tx>
            <c:strRef>
              <c:f>'directH (tkr)'!$C$45</c:f>
              <c:strCache>
                <c:ptCount val="1"/>
                <c:pt idx="0">
                  <c:v>VW 3 1/2 PERP nc-30-VW 3 7/8 PERP nc-27</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'directH (tkr)'!$F$45:$SQ$45</c:f>
              <c:numCache>
                <c:formatCode>0</c:formatCode>
                <c:ptCount val="506"/>
                <c:pt idx="0">
                  <c:v>0</c:v>
                </c:pt>
                <c:pt idx="1">
                  <c:v>-29.5</c:v>
                </c:pt>
                <c:pt idx="2">
                  <c:v>-44.79000000000002</c:v>
                </c:pt>
                <c:pt idx="3">
                  <c:v>-32.06899999999996</c:v>
                </c:pt>
                <c:pt idx="4">
                  <c:v>-38.186999999999955</c:v>
                </c:pt>
                <c:pt idx="5">
                  <c:v>-31.45999999999998</c:v>
                </c:pt>
                <c:pt idx="6">
                  <c:v>-6.3569999999999709</c:v>
                </c:pt>
                <c:pt idx="7">
                  <c:v>-28.599999999999966</c:v>
                </c:pt>
                <c:pt idx="8">
                  <c:v>-17.697999999999979</c:v>
                </c:pt>
                <c:pt idx="9">
                  <c:v>-44.444000000000017</c:v>
                </c:pt>
                <c:pt idx="10">
                  <c:v>-34.93100000000004</c:v>
                </c:pt>
                <c:pt idx="11">
                  <c:v>-30.59499999999997</c:v>
                </c:pt>
                <c:pt idx="12">
                  <c:v>-2.8790000000000191</c:v>
                </c:pt>
                <c:pt idx="13">
                  <c:v>15.170999999999992</c:v>
                </c:pt>
                <c:pt idx="14">
                  <c:v>-15.907000000000039</c:v>
                </c:pt>
                <c:pt idx="15">
                  <c:v>-12.682000000000016</c:v>
                </c:pt>
                <c:pt idx="16">
                  <c:v>-32.523000000000025</c:v>
                </c:pt>
                <c:pt idx="17">
                  <c:v>-40.103999999999985</c:v>
                </c:pt>
                <c:pt idx="18">
                  <c:v>-46.697999999999979</c:v>
                </c:pt>
                <c:pt idx="19">
                  <c:v>-41.926999999999964</c:v>
                </c:pt>
                <c:pt idx="20">
                  <c:v>-31.098000000000013</c:v>
                </c:pt>
                <c:pt idx="21">
                  <c:v>-37.841999999999985</c:v>
                </c:pt>
                <c:pt idx="22">
                  <c:v>-49.521000000000015</c:v>
                </c:pt>
                <c:pt idx="23">
                  <c:v>-50.831999999999994</c:v>
                </c:pt>
                <c:pt idx="24">
                  <c:v>-46.923000000000002</c:v>
                </c:pt>
                <c:pt idx="25">
                  <c:v>-45.751000000000033</c:v>
                </c:pt>
                <c:pt idx="26">
                  <c:v>-39.610000000000014</c:v>
                </c:pt>
                <c:pt idx="27">
                  <c:v>-53.488</c:v>
                </c:pt>
                <c:pt idx="28">
                  <c:v>-64.875999999999976</c:v>
                </c:pt>
                <c:pt idx="29">
                  <c:v>-71.086999999999989</c:v>
                </c:pt>
                <c:pt idx="30">
                  <c:v>-66.899000000000001</c:v>
                </c:pt>
                <c:pt idx="31">
                  <c:v>-63.978999999999985</c:v>
                </c:pt>
                <c:pt idx="32">
                  <c:v>-64.836999999999989</c:v>
                </c:pt>
                <c:pt idx="33">
                  <c:v>-64.795000000000016</c:v>
                </c:pt>
                <c:pt idx="34">
                  <c:v>-68.076999999999998</c:v>
                </c:pt>
                <c:pt idx="35">
                  <c:v>-65.329000000000008</c:v>
                </c:pt>
                <c:pt idx="36">
                  <c:v>-69.826000000000022</c:v>
                </c:pt>
                <c:pt idx="37">
                  <c:v>-92.987000000000023</c:v>
                </c:pt>
                <c:pt idx="38">
                  <c:v>-73.930000000000007</c:v>
                </c:pt>
                <c:pt idx="39">
                  <c:v>-66.284000000000049</c:v>
                </c:pt>
                <c:pt idx="40">
                  <c:v>-59.557000000000016</c:v>
                </c:pt>
                <c:pt idx="41">
                  <c:v>-32.158999999999992</c:v>
                </c:pt>
                <c:pt idx="42">
                  <c:v>-49.572999999999979</c:v>
                </c:pt>
                <c:pt idx="43">
                  <c:v>-24.28000000000003</c:v>
                </c:pt>
                <c:pt idx="44">
                  <c:v>-52.742999999999995</c:v>
                </c:pt>
                <c:pt idx="45">
                  <c:v>-67.121999999999957</c:v>
                </c:pt>
                <c:pt idx="46">
                  <c:v>-52.385999999999967</c:v>
                </c:pt>
                <c:pt idx="47">
                  <c:v>-38.346000000000004</c:v>
                </c:pt>
                <c:pt idx="48">
                  <c:v>-53.701999999999998</c:v>
                </c:pt>
                <c:pt idx="49">
                  <c:v>-43.732000000000028</c:v>
                </c:pt>
                <c:pt idx="50">
                  <c:v>-3.2069999999999936</c:v>
                </c:pt>
                <c:pt idx="51">
                  <c:v>4.1399999999999864</c:v>
                </c:pt>
                <c:pt idx="52">
                  <c:v>-45.99899999999991</c:v>
                </c:pt>
                <c:pt idx="53">
                  <c:v>-34.938000000000102</c:v>
                </c:pt>
                <c:pt idx="54">
                  <c:v>-91.756999999999948</c:v>
                </c:pt>
                <c:pt idx="55">
                  <c:v>-99.339000000000055</c:v>
                </c:pt>
                <c:pt idx="56">
                  <c:v>-93.562000000000012</c:v>
                </c:pt>
                <c:pt idx="57">
                  <c:v>-78.094999999999914</c:v>
                </c:pt>
                <c:pt idx="58">
                  <c:v>-68.687000000000012</c:v>
                </c:pt>
                <c:pt idx="59">
                  <c:v>-93.287000000000035</c:v>
                </c:pt>
                <c:pt idx="60">
                  <c:v>-87.092000000000041</c:v>
                </c:pt>
                <c:pt idx="61">
                  <c:v>-39.507000000000062</c:v>
                </c:pt>
                <c:pt idx="62">
                  <c:v>72.461999999999989</c:v>
                </c:pt>
                <c:pt idx="63">
                  <c:v>26.523000000000025</c:v>
                </c:pt>
                <c:pt idx="64">
                  <c:v>-38.366999999999962</c:v>
                </c:pt>
                <c:pt idx="65">
                  <c:v>73.679000000000087</c:v>
                </c:pt>
                <c:pt idx="66">
                  <c:v>-2.7420000000000755</c:v>
                </c:pt>
                <c:pt idx="67">
                  <c:v>-75.691000000000031</c:v>
                </c:pt>
                <c:pt idx="68">
                  <c:v>-118.34000000000003</c:v>
                </c:pt>
                <c:pt idx="69">
                  <c:v>-103.58600000000001</c:v>
                </c:pt>
                <c:pt idx="70">
                  <c:v>-20.925000000000011</c:v>
                </c:pt>
                <c:pt idx="71">
                  <c:v>-82.675000000000011</c:v>
                </c:pt>
                <c:pt idx="72">
                  <c:v>-8.4710000000000036</c:v>
                </c:pt>
                <c:pt idx="73">
                  <c:v>11.95799999999997</c:v>
                </c:pt>
                <c:pt idx="74">
                  <c:v>-50.297000000000025</c:v>
                </c:pt>
                <c:pt idx="75">
                  <c:v>-25.605999999999995</c:v>
                </c:pt>
                <c:pt idx="76">
                  <c:v>-3.0780000000000314</c:v>
                </c:pt>
                <c:pt idx="77">
                  <c:v>20.83499999999998</c:v>
                </c:pt>
                <c:pt idx="78">
                  <c:v>33.853000000000009</c:v>
                </c:pt>
                <c:pt idx="79">
                  <c:v>7.25</c:v>
                </c:pt>
                <c:pt idx="80">
                  <c:v>-24.356999999999971</c:v>
                </c:pt>
                <c:pt idx="81">
                  <c:v>-16.950000000000045</c:v>
                </c:pt>
                <c:pt idx="82">
                  <c:v>1.4440000000000168</c:v>
                </c:pt>
                <c:pt idx="83">
                  <c:v>0.85000000000002274</c:v>
                </c:pt>
                <c:pt idx="84">
                  <c:v>-10.819999999999993</c:v>
                </c:pt>
                <c:pt idx="85">
                  <c:v>12.208999999999946</c:v>
                </c:pt>
                <c:pt idx="86">
                  <c:v>10.918000000000006</c:v>
                </c:pt>
                <c:pt idx="87">
                  <c:v>12.356999999999971</c:v>
                </c:pt>
                <c:pt idx="88">
                  <c:v>9.2209999999999468</c:v>
                </c:pt>
                <c:pt idx="89">
                  <c:v>11.687000000000012</c:v>
                </c:pt>
                <c:pt idx="90">
                  <c:v>10.947000000000003</c:v>
                </c:pt>
                <c:pt idx="91">
                  <c:v>9.0960000000000036</c:v>
                </c:pt>
                <c:pt idx="92">
                  <c:v>13.115999999999985</c:v>
                </c:pt>
                <c:pt idx="93">
                  <c:v>9.3689999999999714</c:v>
                </c:pt>
                <c:pt idx="94">
                  <c:v>2.90300000000002</c:v>
                </c:pt>
                <c:pt idx="95">
                  <c:v>3.4110000000000014</c:v>
                </c:pt>
                <c:pt idx="96">
                  <c:v>9.8170000000000073</c:v>
                </c:pt>
                <c:pt idx="97">
                  <c:v>14.011000000000024</c:v>
                </c:pt>
                <c:pt idx="98">
                  <c:v>12.437999999999988</c:v>
                </c:pt>
                <c:pt idx="99">
                  <c:v>4.0679999999999836</c:v>
                </c:pt>
                <c:pt idx="100">
                  <c:v>1.5139999999999532</c:v>
                </c:pt>
                <c:pt idx="101">
                  <c:v>-1.8109999999999786</c:v>
                </c:pt>
                <c:pt idx="102">
                  <c:v>4.2530000000000427</c:v>
                </c:pt>
                <c:pt idx="103">
                  <c:v>6.5380000000000109</c:v>
                </c:pt>
                <c:pt idx="104">
                  <c:v>-8.2210000000000036</c:v>
                </c:pt>
                <c:pt idx="105">
                  <c:v>0.88700000000000045</c:v>
                </c:pt>
                <c:pt idx="106">
                  <c:v>-0.43500000000000227</c:v>
                </c:pt>
                <c:pt idx="107">
                  <c:v>6.7409999999999854</c:v>
                </c:pt>
                <c:pt idx="108">
                  <c:v>4.5100000000000477</c:v>
                </c:pt>
                <c:pt idx="109">
                  <c:v>8.2670000000000243</c:v>
                </c:pt>
                <c:pt idx="110">
                  <c:v>9.6229999999999905</c:v>
                </c:pt>
                <c:pt idx="111">
                  <c:v>4.8450000000000273</c:v>
                </c:pt>
                <c:pt idx="112">
                  <c:v>-1.521000000000015</c:v>
                </c:pt>
                <c:pt idx="113">
                  <c:v>0.23099999999999454</c:v>
                </c:pt>
                <c:pt idx="114">
                  <c:v>5.6500000000000341</c:v>
                </c:pt>
                <c:pt idx="115">
                  <c:v>1.6180000000000518</c:v>
                </c:pt>
                <c:pt idx="116">
                  <c:v>5.4399999999999977</c:v>
                </c:pt>
                <c:pt idx="117">
                  <c:v>-0.31499999999999773</c:v>
                </c:pt>
                <c:pt idx="118">
                  <c:v>-2.4989999999999668</c:v>
                </c:pt>
                <c:pt idx="119">
                  <c:v>-1.0809999999999604</c:v>
                </c:pt>
                <c:pt idx="120">
                  <c:v>-2.4620000000000459</c:v>
                </c:pt>
                <c:pt idx="121">
                  <c:v>1.2100000000000364</c:v>
                </c:pt>
                <c:pt idx="122">
                  <c:v>4.2199999999999989</c:v>
                </c:pt>
                <c:pt idx="123">
                  <c:v>8.6449999999999818</c:v>
                </c:pt>
                <c:pt idx="124">
                  <c:v>4.1859999999999786</c:v>
                </c:pt>
                <c:pt idx="125">
                  <c:v>4.2479999999999905</c:v>
                </c:pt>
                <c:pt idx="126">
                  <c:v>6.0450000000000159</c:v>
                </c:pt>
                <c:pt idx="127">
                  <c:v>5.0459999999999923</c:v>
                </c:pt>
                <c:pt idx="128">
                  <c:v>6.896000000000015</c:v>
                </c:pt>
                <c:pt idx="129">
                  <c:v>9.2660000000000196</c:v>
                </c:pt>
                <c:pt idx="130">
                  <c:v>5.3580000000000041</c:v>
                </c:pt>
                <c:pt idx="131">
                  <c:v>7.7019999999999982</c:v>
                </c:pt>
                <c:pt idx="132">
                  <c:v>6.3029999999999973</c:v>
                </c:pt>
                <c:pt idx="133">
                  <c:v>8.8029999999999973</c:v>
                </c:pt>
                <c:pt idx="134">
                  <c:v>3.6370000000000005</c:v>
                </c:pt>
                <c:pt idx="135">
                  <c:v>9.8340000000000032</c:v>
                </c:pt>
                <c:pt idx="136">
                  <c:v>12.115000000000009</c:v>
                </c:pt>
                <c:pt idx="137">
                  <c:v>11.244000000000028</c:v>
                </c:pt>
                <c:pt idx="138">
                  <c:v>13.665999999999997</c:v>
                </c:pt>
                <c:pt idx="139">
                  <c:v>10.356999999999971</c:v>
                </c:pt>
                <c:pt idx="140">
                  <c:v>-5.7999999999992724E-2</c:v>
                </c:pt>
                <c:pt idx="141">
                  <c:v>15.331000000000017</c:v>
                </c:pt>
                <c:pt idx="142">
                  <c:v>11.413000000000011</c:v>
                </c:pt>
                <c:pt idx="143">
                  <c:v>11.592000000000041</c:v>
                </c:pt>
                <c:pt idx="144">
                  <c:v>14.389999999999986</c:v>
                </c:pt>
                <c:pt idx="145">
                  <c:v>17.44300000000004</c:v>
                </c:pt>
                <c:pt idx="146">
                  <c:v>24.055000000000007</c:v>
                </c:pt>
                <c:pt idx="147">
                  <c:v>13.154999999999973</c:v>
                </c:pt>
                <c:pt idx="148">
                  <c:v>10.744000000000028</c:v>
                </c:pt>
                <c:pt idx="149">
                  <c:v>6.8229999999999791</c:v>
                </c:pt>
                <c:pt idx="150">
                  <c:v>11.66900000000004</c:v>
                </c:pt>
                <c:pt idx="151">
                  <c:v>12.259000000000015</c:v>
                </c:pt>
                <c:pt idx="152">
                  <c:v>14.299000000000035</c:v>
                </c:pt>
                <c:pt idx="153">
                  <c:v>9.3770000000000095</c:v>
                </c:pt>
                <c:pt idx="154">
                  <c:v>6.992999999999995</c:v>
                </c:pt>
                <c:pt idx="155">
                  <c:v>12.75200000000001</c:v>
                </c:pt>
                <c:pt idx="156">
                  <c:v>12.200000000000045</c:v>
                </c:pt>
                <c:pt idx="157">
                  <c:v>10.071000000000026</c:v>
                </c:pt>
                <c:pt idx="158">
                  <c:v>14.668000000000006</c:v>
                </c:pt>
                <c:pt idx="159">
                  <c:v>11.33299999999997</c:v>
                </c:pt>
                <c:pt idx="160">
                  <c:v>29.690999999999974</c:v>
                </c:pt>
                <c:pt idx="161">
                  <c:v>26.35899999999998</c:v>
                </c:pt>
                <c:pt idx="162">
                  <c:v>14.352999999999952</c:v>
                </c:pt>
                <c:pt idx="163">
                  <c:v>9.2269999999999754</c:v>
                </c:pt>
                <c:pt idx="164">
                  <c:v>9.9840000000000373</c:v>
                </c:pt>
                <c:pt idx="165">
                  <c:v>9.1580000000000155</c:v>
                </c:pt>
                <c:pt idx="166">
                  <c:v>18.084000000000003</c:v>
                </c:pt>
                <c:pt idx="167">
                  <c:v>19.10899999999998</c:v>
                </c:pt>
                <c:pt idx="168">
                  <c:v>15.43100000000004</c:v>
                </c:pt>
                <c:pt idx="169">
                  <c:v>11.158000000000015</c:v>
                </c:pt>
                <c:pt idx="170">
                  <c:v>11.524999999999977</c:v>
                </c:pt>
                <c:pt idx="171">
                  <c:v>16.146999999999991</c:v>
                </c:pt>
                <c:pt idx="172">
                  <c:v>10.578000000000031</c:v>
                </c:pt>
                <c:pt idx="173">
                  <c:v>10.209000000000003</c:v>
                </c:pt>
                <c:pt idx="174">
                  <c:v>11.413999999999987</c:v>
                </c:pt>
                <c:pt idx="175">
                  <c:v>8.7980000000000018</c:v>
                </c:pt>
                <c:pt idx="176">
                  <c:v>3.8639999999999759</c:v>
                </c:pt>
                <c:pt idx="177">
                  <c:v>12.366000000000042</c:v>
                </c:pt>
                <c:pt idx="178">
                  <c:v>8.1620000000000346</c:v>
                </c:pt>
                <c:pt idx="179">
                  <c:v>6.6879999999999882</c:v>
                </c:pt>
                <c:pt idx="180">
                  <c:v>-1.7789999999999964</c:v>
                </c:pt>
                <c:pt idx="181">
                  <c:v>5.8569999999999709</c:v>
                </c:pt>
                <c:pt idx="182">
                  <c:v>9.3810000000000286</c:v>
                </c:pt>
                <c:pt idx="183">
                  <c:v>0.76300000000003365</c:v>
                </c:pt>
                <c:pt idx="184">
                  <c:v>3.1349999999999909</c:v>
                </c:pt>
                <c:pt idx="185">
                  <c:v>11.93199999999996</c:v>
                </c:pt>
                <c:pt idx="186">
                  <c:v>9.98599999999999</c:v>
                </c:pt>
                <c:pt idx="187">
                  <c:v>12.843000000000018</c:v>
                </c:pt>
                <c:pt idx="188">
                  <c:v>10.688999999999965</c:v>
                </c:pt>
                <c:pt idx="189">
                  <c:v>8.0509999999999877</c:v>
                </c:pt>
                <c:pt idx="190">
                  <c:v>5.1379999999999768</c:v>
                </c:pt>
                <c:pt idx="191">
                  <c:v>-0.82799999999997453</c:v>
                </c:pt>
                <c:pt idx="192">
                  <c:v>7.4909999999999854</c:v>
                </c:pt>
                <c:pt idx="193">
                  <c:v>-3.9559999999999604</c:v>
                </c:pt>
                <c:pt idx="194">
                  <c:v>-11.870000000000005</c:v>
                </c:pt>
                <c:pt idx="195">
                  <c:v>-10.744000000000028</c:v>
                </c:pt>
                <c:pt idx="196">
                  <c:v>-13.212999999999965</c:v>
                </c:pt>
                <c:pt idx="197">
                  <c:v>-1.4159999999999968</c:v>
                </c:pt>
                <c:pt idx="198">
                  <c:v>13.453000000000031</c:v>
                </c:pt>
                <c:pt idx="199">
                  <c:v>-18.045999999999992</c:v>
                </c:pt>
                <c:pt idx="200">
                  <c:v>-18.238</c:v>
                </c:pt>
                <c:pt idx="201">
                  <c:v>-14.488999999999976</c:v>
                </c:pt>
                <c:pt idx="202">
                  <c:v>-21.037999999999954</c:v>
                </c:pt>
                <c:pt idx="203">
                  <c:v>-3.6560000000000059</c:v>
                </c:pt>
                <c:pt idx="204">
                  <c:v>-10.632999999999981</c:v>
                </c:pt>
                <c:pt idx="205">
                  <c:v>-21.024000000000001</c:v>
                </c:pt>
                <c:pt idx="206">
                  <c:v>-16.298000000000002</c:v>
                </c:pt>
                <c:pt idx="207">
                  <c:v>-14.007999999999981</c:v>
                </c:pt>
                <c:pt idx="208">
                  <c:v>-11.141999999999996</c:v>
                </c:pt>
                <c:pt idx="209">
                  <c:v>-21.049999999999955</c:v>
                </c:pt>
                <c:pt idx="210">
                  <c:v>-20.241000000000042</c:v>
                </c:pt>
                <c:pt idx="211">
                  <c:v>-16.13900000000001</c:v>
                </c:pt>
                <c:pt idx="212">
                  <c:v>-17.615000000000009</c:v>
                </c:pt>
                <c:pt idx="213">
                  <c:v>-0.91500000000002046</c:v>
                </c:pt>
                <c:pt idx="214">
                  <c:v>1.7559999999999718</c:v>
                </c:pt>
                <c:pt idx="215">
                  <c:v>-7.6539999999999964</c:v>
                </c:pt>
                <c:pt idx="216">
                  <c:v>4.132000000000005</c:v>
                </c:pt>
                <c:pt idx="217">
                  <c:v>-7.7980000000000018</c:v>
                </c:pt>
                <c:pt idx="218">
                  <c:v>-24.105999999999995</c:v>
                </c:pt>
                <c:pt idx="219">
                  <c:v>-20.467999999999961</c:v>
                </c:pt>
                <c:pt idx="220">
                  <c:v>-13.569000000000017</c:v>
                </c:pt>
                <c:pt idx="221">
                  <c:v>2.2820000000000391</c:v>
                </c:pt>
                <c:pt idx="222">
                  <c:v>2.0850000000000364</c:v>
                </c:pt>
                <c:pt idx="223">
                  <c:v>14.115000000000009</c:v>
                </c:pt>
                <c:pt idx="224">
                  <c:v>9.9539999999999509</c:v>
                </c:pt>
                <c:pt idx="225">
                  <c:v>18.475000000000023</c:v>
                </c:pt>
                <c:pt idx="226">
                  <c:v>-6.7919999999999732</c:v>
                </c:pt>
                <c:pt idx="227">
                  <c:v>-6.8220000000000027</c:v>
                </c:pt>
                <c:pt idx="228">
                  <c:v>4.7949999999999591</c:v>
                </c:pt>
                <c:pt idx="229">
                  <c:v>6.6360000000000241</c:v>
                </c:pt>
                <c:pt idx="230">
                  <c:v>-3.0090000000000146</c:v>
                </c:pt>
                <c:pt idx="231">
                  <c:v>7.25</c:v>
                </c:pt>
                <c:pt idx="232">
                  <c:v>5.1659999999999968</c:v>
                </c:pt>
                <c:pt idx="233">
                  <c:v>21.036000000000001</c:v>
                </c:pt>
                <c:pt idx="234">
                  <c:v>8.4409999999999741</c:v>
                </c:pt>
                <c:pt idx="235">
                  <c:v>4.9590000000000032</c:v>
                </c:pt>
                <c:pt idx="236">
                  <c:v>-1.6550000000000296</c:v>
                </c:pt>
                <c:pt idx="237">
                  <c:v>3.9759999999999991</c:v>
                </c:pt>
                <c:pt idx="238">
                  <c:v>-6.8480000000000132</c:v>
                </c:pt>
                <c:pt idx="239">
                  <c:v>-5.7239999999999895</c:v>
                </c:pt>
                <c:pt idx="240">
                  <c:v>3</c:v>
                </c:pt>
                <c:pt idx="241">
                  <c:v>-0.24900000000002365</c:v>
                </c:pt>
                <c:pt idx="242">
                  <c:v>3.535000000000025</c:v>
                </c:pt>
                <c:pt idx="243">
                  <c:v>12.01400000000001</c:v>
                </c:pt>
                <c:pt idx="244">
                  <c:v>6.5500000000000114</c:v>
                </c:pt>
                <c:pt idx="245">
                  <c:v>-1.1040000000000418</c:v>
                </c:pt>
                <c:pt idx="246">
                  <c:v>-6.1059999999999945</c:v>
                </c:pt>
                <c:pt idx="247">
                  <c:v>3.117999999999995</c:v>
                </c:pt>
                <c:pt idx="248">
                  <c:v>3.7179999999999609</c:v>
                </c:pt>
                <c:pt idx="249">
                  <c:v>-6.0510000000000446</c:v>
                </c:pt>
                <c:pt idx="250">
                  <c:v>-7.13900000000001</c:v>
                </c:pt>
                <c:pt idx="251">
                  <c:v>5.7909999999999968</c:v>
                </c:pt>
                <c:pt idx="252">
                  <c:v>-3.2019999999999982</c:v>
                </c:pt>
                <c:pt idx="253">
                  <c:v>-8.22199999999998</c:v>
                </c:pt>
                <c:pt idx="254">
                  <c:v>-7.8999999999999773</c:v>
                </c:pt>
                <c:pt idx="255">
                  <c:v>-14.454000000000008</c:v>
                </c:pt>
                <c:pt idx="256">
                  <c:v>-17.801999999999964</c:v>
                </c:pt>
                <c:pt idx="257">
                  <c:v>-18.626000000000033</c:v>
                </c:pt>
                <c:pt idx="258">
                  <c:v>-9.2150000000000318</c:v>
                </c:pt>
                <c:pt idx="259">
                  <c:v>3.5600000000000023</c:v>
                </c:pt>
                <c:pt idx="260">
                  <c:v>3.3629999999999995</c:v>
                </c:pt>
                <c:pt idx="261">
                  <c:v>-17.687999999999988</c:v>
                </c:pt>
                <c:pt idx="262">
                  <c:v>-19.446000000000026</c:v>
                </c:pt>
                <c:pt idx="263">
                  <c:v>-19.74799999999999</c:v>
                </c:pt>
                <c:pt idx="264">
                  <c:v>-32.218999999999994</c:v>
                </c:pt>
                <c:pt idx="265">
                  <c:v>-14.629999999999995</c:v>
                </c:pt>
                <c:pt idx="266">
                  <c:v>-13.908999999999992</c:v>
                </c:pt>
                <c:pt idx="267">
                  <c:v>-22.555000000000007</c:v>
                </c:pt>
                <c:pt idx="268">
                  <c:v>-16.290999999999997</c:v>
                </c:pt>
                <c:pt idx="269">
                  <c:v>-15.879999999999995</c:v>
                </c:pt>
                <c:pt idx="270">
                  <c:v>-15.450999999999965</c:v>
                </c:pt>
                <c:pt idx="271">
                  <c:v>-32.055999999999983</c:v>
                </c:pt>
                <c:pt idx="272">
                  <c:v>-34.282999999999959</c:v>
                </c:pt>
                <c:pt idx="273">
                  <c:v>-27.180999999999983</c:v>
                </c:pt>
                <c:pt idx="274">
                  <c:v>-32.889999999999986</c:v>
                </c:pt>
                <c:pt idx="275">
                  <c:v>-31.275999999999954</c:v>
                </c:pt>
                <c:pt idx="276">
                  <c:v>-35.495999999999981</c:v>
                </c:pt>
                <c:pt idx="277">
                  <c:v>-33.45700000000005</c:v>
                </c:pt>
                <c:pt idx="278">
                  <c:v>-46.064000000000021</c:v>
                </c:pt>
                <c:pt idx="279">
                  <c:v>-41.525000000000034</c:v>
                </c:pt>
                <c:pt idx="280">
                  <c:v>-37.44</c:v>
                </c:pt>
                <c:pt idx="281">
                  <c:v>-31.161000000000001</c:v>
                </c:pt>
                <c:pt idx="282">
                  <c:v>-32.86099999999999</c:v>
                </c:pt>
                <c:pt idx="283">
                  <c:v>-24.603999999999985</c:v>
                </c:pt>
                <c:pt idx="284">
                  <c:v>-35.826000000000022</c:v>
                </c:pt>
                <c:pt idx="285">
                  <c:v>-37.368999999999971</c:v>
                </c:pt>
                <c:pt idx="286">
                  <c:v>-48.566000000000031</c:v>
                </c:pt>
                <c:pt idx="287">
                  <c:v>-39.717999999999961</c:v>
                </c:pt>
                <c:pt idx="288">
                  <c:v>-54.783000000000015</c:v>
                </c:pt>
                <c:pt idx="289">
                  <c:v>-60.399999999999977</c:v>
                </c:pt>
                <c:pt idx="290">
                  <c:v>-64.393000000000029</c:v>
                </c:pt>
                <c:pt idx="291">
                  <c:v>-51.720000000000027</c:v>
                </c:pt>
                <c:pt idx="292">
                  <c:v>-49.95599999999996</c:v>
                </c:pt>
                <c:pt idx="293">
                  <c:v>-43.979999999999961</c:v>
                </c:pt>
                <c:pt idx="294">
                  <c:v>-54.980999999999995</c:v>
                </c:pt>
                <c:pt idx="295">
                  <c:v>-56.955000000000041</c:v>
                </c:pt>
                <c:pt idx="296">
                  <c:v>-62.338999999999999</c:v>
                </c:pt>
                <c:pt idx="297">
                  <c:v>-63.926000000000045</c:v>
                </c:pt>
                <c:pt idx="298">
                  <c:v>-62.493999999999971</c:v>
                </c:pt>
                <c:pt idx="299">
                  <c:v>-63.798000000000002</c:v>
                </c:pt>
                <c:pt idx="300">
                  <c:v>-69.920000000000016</c:v>
                </c:pt>
                <c:pt idx="301">
                  <c:v>-66.91500000000002</c:v>
                </c:pt>
                <c:pt idx="302">
                  <c:v>-62.612000000000023</c:v>
                </c:pt>
                <c:pt idx="303">
                  <c:v>-61.605999999999995</c:v>
                </c:pt>
                <c:pt idx="304">
                  <c:v>-53.490000000000009</c:v>
                </c:pt>
                <c:pt idx="305">
                  <c:v>-59.394000000000005</c:v>
                </c:pt>
                <c:pt idx="306">
                  <c:v>-66.944000000000017</c:v>
                </c:pt>
                <c:pt idx="307">
                  <c:v>-71.112000000000023</c:v>
                </c:pt>
                <c:pt idx="308">
                  <c:v>-79.93199999999996</c:v>
                </c:pt>
                <c:pt idx="309">
                  <c:v>-70.956999999999994</c:v>
                </c:pt>
                <c:pt idx="310">
                  <c:v>-73.197000000000003</c:v>
                </c:pt>
                <c:pt idx="311">
                  <c:v>-64.75</c:v>
                </c:pt>
                <c:pt idx="312">
                  <c:v>-68.30800000000005</c:v>
                </c:pt>
                <c:pt idx="313">
                  <c:v>-46.968999999999994</c:v>
                </c:pt>
                <c:pt idx="314">
                  <c:v>-55.069000000000017</c:v>
                </c:pt>
                <c:pt idx="315">
                  <c:v>-53.911000000000001</c:v>
                </c:pt>
                <c:pt idx="316">
                  <c:v>-59.298000000000002</c:v>
                </c:pt>
                <c:pt idx="317">
                  <c:v>-48.928999999999974</c:v>
                </c:pt>
                <c:pt idx="318">
                  <c:v>-63.40100000000001</c:v>
                </c:pt>
                <c:pt idx="319">
                  <c:v>-62.486999999999966</c:v>
                </c:pt>
                <c:pt idx="320">
                  <c:v>-64.45999999999998</c:v>
                </c:pt>
                <c:pt idx="321">
                  <c:v>-63.122000000000014</c:v>
                </c:pt>
                <c:pt idx="322">
                  <c:v>-41.79200000000003</c:v>
                </c:pt>
                <c:pt idx="323">
                  <c:v>-48.802000000000021</c:v>
                </c:pt>
                <c:pt idx="324">
                  <c:v>-56.609000000000037</c:v>
                </c:pt>
                <c:pt idx="325">
                  <c:v>-40.831999999999994</c:v>
                </c:pt>
                <c:pt idx="326">
                  <c:v>-49.649000000000001</c:v>
                </c:pt>
                <c:pt idx="327">
                  <c:v>-47.52600000000001</c:v>
                </c:pt>
                <c:pt idx="328">
                  <c:v>-59.025000000000034</c:v>
                </c:pt>
                <c:pt idx="329">
                  <c:v>-69.745000000000005</c:v>
                </c:pt>
                <c:pt idx="330">
                  <c:v>-73.100999999999999</c:v>
                </c:pt>
                <c:pt idx="331">
                  <c:v>-66.841000000000008</c:v>
                </c:pt>
                <c:pt idx="332">
                  <c:v>-58.194000000000017</c:v>
                </c:pt>
                <c:pt idx="333">
                  <c:v>-60.786999999999978</c:v>
                </c:pt>
                <c:pt idx="334">
                  <c:v>-62.489000000000033</c:v>
                </c:pt>
                <c:pt idx="335">
                  <c:v>-51.723000000000013</c:v>
                </c:pt>
                <c:pt idx="336">
                  <c:v>-48.41900000000004</c:v>
                </c:pt>
                <c:pt idx="337">
                  <c:v>-53.379000000000019</c:v>
                </c:pt>
                <c:pt idx="338">
                  <c:v>-57.838000000000022</c:v>
                </c:pt>
                <c:pt idx="339">
                  <c:v>-73.140999999999963</c:v>
                </c:pt>
                <c:pt idx="340">
                  <c:v>-76.156000000000006</c:v>
                </c:pt>
                <c:pt idx="341">
                  <c:v>-73.495000000000005</c:v>
                </c:pt>
                <c:pt idx="342">
                  <c:v>-67.888000000000034</c:v>
                </c:pt>
                <c:pt idx="343">
                  <c:v>-69.141999999999996</c:v>
                </c:pt>
                <c:pt idx="344">
                  <c:v>-78.490999999999985</c:v>
                </c:pt>
                <c:pt idx="345">
                  <c:v>-74.201999999999998</c:v>
                </c:pt>
                <c:pt idx="346">
                  <c:v>-64.920999999999992</c:v>
                </c:pt>
                <c:pt idx="347">
                  <c:v>-58.819999999999993</c:v>
                </c:pt>
                <c:pt idx="348">
                  <c:v>-78.539000000000044</c:v>
                </c:pt>
                <c:pt idx="349">
                  <c:v>-97.008999999999958</c:v>
                </c:pt>
                <c:pt idx="350">
                  <c:v>-92.850999999999999</c:v>
                </c:pt>
                <c:pt idx="351">
                  <c:v>-72.98399999999998</c:v>
                </c:pt>
                <c:pt idx="352">
                  <c:v>-66.197999999999979</c:v>
                </c:pt>
                <c:pt idx="353">
                  <c:v>-76.350999999999999</c:v>
                </c:pt>
                <c:pt idx="354">
                  <c:v>-71.985000000000014</c:v>
                </c:pt>
                <c:pt idx="355">
                  <c:v>-62.214999999999975</c:v>
                </c:pt>
                <c:pt idx="356">
                  <c:v>-71.626999999999953</c:v>
                </c:pt>
                <c:pt idx="357">
                  <c:v>-74.44599999999997</c:v>
                </c:pt>
                <c:pt idx="358">
                  <c:v>-68.536000000000001</c:v>
                </c:pt>
                <c:pt idx="359">
                  <c:v>-61.77800000000002</c:v>
                </c:pt>
                <c:pt idx="360">
                  <c:v>-70.312999999999988</c:v>
                </c:pt>
                <c:pt idx="361">
                  <c:v>-70.259999999999991</c:v>
                </c:pt>
                <c:pt idx="362">
                  <c:v>-72.185999999999979</c:v>
                </c:pt>
                <c:pt idx="363">
                  <c:v>-58.335999999999956</c:v>
                </c:pt>
                <c:pt idx="364">
                  <c:v>-50.810999999999979</c:v>
                </c:pt>
                <c:pt idx="365">
                  <c:v>-74.842999999999961</c:v>
                </c:pt>
                <c:pt idx="366">
                  <c:v>-54.548999999999978</c:v>
                </c:pt>
                <c:pt idx="367">
                  <c:v>-70.845000000000027</c:v>
                </c:pt>
                <c:pt idx="368">
                  <c:v>-82.096000000000004</c:v>
                </c:pt>
                <c:pt idx="369">
                  <c:v>-65.20799999999997</c:v>
                </c:pt>
                <c:pt idx="370">
                  <c:v>-74.047000000000025</c:v>
                </c:pt>
                <c:pt idx="371">
                  <c:v>-48.370999999999981</c:v>
                </c:pt>
                <c:pt idx="372">
                  <c:v>-57.870000000000005</c:v>
                </c:pt>
                <c:pt idx="373">
                  <c:v>-68.313999999999965</c:v>
                </c:pt>
                <c:pt idx="374">
                  <c:v>-69.739000000000033</c:v>
                </c:pt>
                <c:pt idx="375">
                  <c:v>-83.574000000000012</c:v>
                </c:pt>
                <c:pt idx="376">
                  <c:v>-80.947000000000003</c:v>
                </c:pt>
                <c:pt idx="377">
                  <c:v>-67.687000000000012</c:v>
                </c:pt>
                <c:pt idx="378">
                  <c:v>-69.29400000000004</c:v>
                </c:pt>
                <c:pt idx="379">
                  <c:v>-71.475999999999999</c:v>
                </c:pt>
                <c:pt idx="380">
                  <c:v>-68.668000000000006</c:v>
                </c:pt>
                <c:pt idx="381">
                  <c:v>-69.112000000000023</c:v>
                </c:pt>
                <c:pt idx="382">
                  <c:v>-70.23599999999999</c:v>
                </c:pt>
                <c:pt idx="383">
                  <c:v>-66.890999999999963</c:v>
                </c:pt>
                <c:pt idx="384">
                  <c:v>-70.600000000000023</c:v>
                </c:pt>
                <c:pt idx="385">
                  <c:v>-65.004999999999995</c:v>
                </c:pt>
                <c:pt idx="386">
                  <c:v>-63.953000000000031</c:v>
                </c:pt>
                <c:pt idx="387">
                  <c:v>-51.259999999999991</c:v>
                </c:pt>
                <c:pt idx="388">
                  <c:v>-47.942000000000007</c:v>
                </c:pt>
                <c:pt idx="389">
                  <c:v>-59.680000000000007</c:v>
                </c:pt>
                <c:pt idx="390">
                  <c:v>-66.992999999999995</c:v>
                </c:pt>
                <c:pt idx="391">
                  <c:v>-61.04400000000004</c:v>
                </c:pt>
                <c:pt idx="392">
                  <c:v>-67.269999999999982</c:v>
                </c:pt>
                <c:pt idx="393">
                  <c:v>-65.447000000000003</c:v>
                </c:pt>
                <c:pt idx="394">
                  <c:v>-68.336000000000013</c:v>
                </c:pt>
                <c:pt idx="395">
                  <c:v>-45.03000000000003</c:v>
                </c:pt>
                <c:pt idx="396">
                  <c:v>-62.38900000000001</c:v>
                </c:pt>
                <c:pt idx="397">
                  <c:v>-62.394999999999982</c:v>
                </c:pt>
                <c:pt idx="398">
                  <c:v>-62.268000000000029</c:v>
                </c:pt>
                <c:pt idx="399">
                  <c:v>-57.899000000000001</c:v>
                </c:pt>
                <c:pt idx="400">
                  <c:v>-49.400999999999954</c:v>
                </c:pt>
                <c:pt idx="401">
                  <c:v>-57.093000000000018</c:v>
                </c:pt>
                <c:pt idx="402">
                  <c:v>-56.838000000000022</c:v>
                </c:pt>
                <c:pt idx="403">
                  <c:v>-44.34699999999998</c:v>
                </c:pt>
                <c:pt idx="404">
                  <c:v>-69.326000000000022</c:v>
                </c:pt>
                <c:pt idx="405">
                  <c:v>-57.489000000000033</c:v>
                </c:pt>
                <c:pt idx="406">
                  <c:v>-52.531000000000006</c:v>
                </c:pt>
                <c:pt idx="407">
                  <c:v>-59.177000000000021</c:v>
                </c:pt>
                <c:pt idx="408">
                  <c:v>-51.105999999999995</c:v>
                </c:pt>
                <c:pt idx="409">
                  <c:v>-47.198000000000036</c:v>
                </c:pt>
                <c:pt idx="410">
                  <c:v>-60.887</c:v>
                </c:pt>
                <c:pt idx="411">
                  <c:v>-49.716999999999985</c:v>
                </c:pt>
                <c:pt idx="412">
                  <c:v>-34.468999999999994</c:v>
                </c:pt>
                <c:pt idx="413">
                  <c:v>-33.810999999999979</c:v>
                </c:pt>
                <c:pt idx="414">
                  <c:v>-40.774000000000001</c:v>
                </c:pt>
                <c:pt idx="415">
                  <c:v>-39.711000000000013</c:v>
                </c:pt>
                <c:pt idx="416">
                  <c:v>-35.663999999999987</c:v>
                </c:pt>
                <c:pt idx="417">
                  <c:v>-29.938999999999965</c:v>
                </c:pt>
                <c:pt idx="418">
                  <c:v>-40.651999999999987</c:v>
                </c:pt>
                <c:pt idx="419">
                  <c:v>-31.92900000000003</c:v>
                </c:pt>
                <c:pt idx="420">
                  <c:v>-27.875</c:v>
                </c:pt>
                <c:pt idx="421">
                  <c:v>-55.394000000000005</c:v>
                </c:pt>
                <c:pt idx="422">
                  <c:v>-48.567999999999984</c:v>
                </c:pt>
                <c:pt idx="423">
                  <c:v>-54.665999999999997</c:v>
                </c:pt>
                <c:pt idx="424">
                  <c:v>-51.540999999999997</c:v>
                </c:pt>
                <c:pt idx="425">
                  <c:v>-42.33299999999997</c:v>
                </c:pt>
                <c:pt idx="426">
                  <c:v>-52.259999999999991</c:v>
                </c:pt>
                <c:pt idx="427">
                  <c:v>-49.215000000000032</c:v>
                </c:pt>
                <c:pt idx="428">
                  <c:v>-44.086000000000013</c:v>
                </c:pt>
                <c:pt idx="429">
                  <c:v>-47.729000000000042</c:v>
                </c:pt>
                <c:pt idx="430">
                  <c:v>-42.409999999999968</c:v>
                </c:pt>
                <c:pt idx="431">
                  <c:v>-40.185999999999979</c:v>
                </c:pt>
                <c:pt idx="432">
                  <c:v>-49.42900000000003</c:v>
                </c:pt>
                <c:pt idx="433">
                  <c:v>-38.397999999999968</c:v>
                </c:pt>
                <c:pt idx="434">
                  <c:v>-41.622000000000014</c:v>
                </c:pt>
                <c:pt idx="435">
                  <c:v>-44.213999999999999</c:v>
                </c:pt>
                <c:pt idx="436">
                  <c:v>-36.687000000000012</c:v>
                </c:pt>
                <c:pt idx="437">
                  <c:v>-33.831999999999994</c:v>
                </c:pt>
                <c:pt idx="438">
                  <c:v>-29.627999999999986</c:v>
                </c:pt>
                <c:pt idx="439">
                  <c:v>-35.956000000000017</c:v>
                </c:pt>
                <c:pt idx="440">
                  <c:v>-26.675999999999988</c:v>
                </c:pt>
                <c:pt idx="441">
                  <c:v>-35.023000000000025</c:v>
                </c:pt>
                <c:pt idx="442">
                  <c:v>-27.152000000000044</c:v>
                </c:pt>
                <c:pt idx="443">
                  <c:v>-25.860000000000014</c:v>
                </c:pt>
                <c:pt idx="444">
                  <c:v>-33.204999999999984</c:v>
                </c:pt>
                <c:pt idx="445">
                  <c:v>-30.271999999999991</c:v>
                </c:pt>
                <c:pt idx="446">
                  <c:v>-26.129000000000019</c:v>
                </c:pt>
                <c:pt idx="447">
                  <c:v>-27.408999999999992</c:v>
                </c:pt>
                <c:pt idx="448">
                  <c:v>-25.247000000000014</c:v>
                </c:pt>
                <c:pt idx="449">
                  <c:v>-24.682999999999993</c:v>
                </c:pt>
                <c:pt idx="450">
                  <c:v>-25.852000000000032</c:v>
                </c:pt>
                <c:pt idx="451">
                  <c:v>-19.561000000000035</c:v>
                </c:pt>
                <c:pt idx="452">
                  <c:v>-23.665999999999997</c:v>
                </c:pt>
                <c:pt idx="453">
                  <c:v>-31.887</c:v>
                </c:pt>
                <c:pt idx="454">
                  <c:v>-22.938999999999965</c:v>
                </c:pt>
                <c:pt idx="455">
                  <c:v>-19.232000000000028</c:v>
                </c:pt>
                <c:pt idx="456">
                  <c:v>-24.87700000000001</c:v>
                </c:pt>
                <c:pt idx="457">
                  <c:v>-30.963000000000022</c:v>
                </c:pt>
                <c:pt idx="458">
                  <c:v>-30.603000000000009</c:v>
                </c:pt>
                <c:pt idx="459">
                  <c:v>-31.212999999999965</c:v>
                </c:pt>
                <c:pt idx="460">
                  <c:v>-36.007000000000005</c:v>
                </c:pt>
                <c:pt idx="461">
                  <c:v>-37.54000000000002</c:v>
                </c:pt>
                <c:pt idx="462">
                  <c:v>-37.463999999999999</c:v>
                </c:pt>
                <c:pt idx="463">
                  <c:v>-32.744000000000028</c:v>
                </c:pt>
                <c:pt idx="464">
                  <c:v>-31.901999999999987</c:v>
                </c:pt>
                <c:pt idx="465">
                  <c:v>-31.402999999999963</c:v>
                </c:pt>
                <c:pt idx="466">
                  <c:v>-33.125</c:v>
                </c:pt>
                <c:pt idx="467">
                  <c:v>-33.90100000000001</c:v>
                </c:pt>
                <c:pt idx="468">
                  <c:v>-29.256000000000029</c:v>
                </c:pt>
                <c:pt idx="469">
                  <c:v>-21.086999999999989</c:v>
                </c:pt>
                <c:pt idx="470">
                  <c:v>-26.933999999999969</c:v>
                </c:pt>
                <c:pt idx="471">
                  <c:v>-28.024000000000001</c:v>
                </c:pt>
                <c:pt idx="472">
                  <c:v>-27.627999999999986</c:v>
                </c:pt>
                <c:pt idx="473">
                  <c:v>-30.395000000000039</c:v>
                </c:pt>
                <c:pt idx="474">
                  <c:v>-23.725000000000023</c:v>
                </c:pt>
                <c:pt idx="475">
                  <c:v>-26.835999999999956</c:v>
                </c:pt>
                <c:pt idx="476">
                  <c:v>-29.069000000000017</c:v>
                </c:pt>
                <c:pt idx="477">
                  <c:v>-22.953000000000031</c:v>
                </c:pt>
                <c:pt idx="478">
                  <c:v>-21.531999999999982</c:v>
                </c:pt>
                <c:pt idx="479">
                  <c:v>-16.77600000000001</c:v>
                </c:pt>
                <c:pt idx="480">
                  <c:v>-20.925999999999988</c:v>
                </c:pt>
                <c:pt idx="481">
                  <c:v>-21.180999999999983</c:v>
                </c:pt>
                <c:pt idx="482">
                  <c:v>-22.137999999999977</c:v>
                </c:pt>
                <c:pt idx="483">
                  <c:v>-13.62700000000001</c:v>
                </c:pt>
                <c:pt idx="484">
                  <c:v>-15.903999999999996</c:v>
                </c:pt>
                <c:pt idx="485">
                  <c:v>-18.423999999999978</c:v>
                </c:pt>
                <c:pt idx="486">
                  <c:v>-17.543999999999983</c:v>
                </c:pt>
                <c:pt idx="487">
                  <c:v>1.1809999999999832</c:v>
                </c:pt>
                <c:pt idx="488">
                  <c:v>-17.252999999999986</c:v>
                </c:pt>
                <c:pt idx="489">
                  <c:v>-15.55699999999996</c:v>
                </c:pt>
                <c:pt idx="490">
                  <c:v>-13.956999999999994</c:v>
                </c:pt>
                <c:pt idx="491">
                  <c:v>-16.845999999999947</c:v>
                </c:pt>
                <c:pt idx="492">
                  <c:v>-15.740000000000009</c:v>
                </c:pt>
                <c:pt idx="493">
                  <c:v>-14.331999999999994</c:v>
                </c:pt>
                <c:pt idx="494">
                  <c:v>-17.75</c:v>
                </c:pt>
                <c:pt idx="495">
                  <c:v>-13.357000000000028</c:v>
                </c:pt>
                <c:pt idx="496">
                  <c:v>-12.672000000000025</c:v>
                </c:pt>
                <c:pt idx="497">
                  <c:v>-11.560000000000002</c:v>
                </c:pt>
                <c:pt idx="498">
                  <c:v>-25.529999999999973</c:v>
                </c:pt>
                <c:pt idx="499">
                  <c:v>-10.620000000000005</c:v>
                </c:pt>
                <c:pt idx="500">
                  <c:v>-3.7160000000000082</c:v>
                </c:pt>
                <c:pt idx="501">
                  <c:v>-2.2879999999999541</c:v>
                </c:pt>
                <c:pt idx="502">
                  <c:v>-4.4580000000000268</c:v>
                </c:pt>
                <c:pt idx="503">
                  <c:v>-11.283000000000015</c:v>
                </c:pt>
                <c:pt idx="504">
                  <c:v>-9.0020000000000095</c:v>
                </c:pt>
                <c:pt idx="505">
                  <c:v>-14.947000000000003</c:v>
                </c:pt>
              </c:numCache>
            </c:numRef>
          </c:val>
          <c:smooth val="0"/>
          <c:extLst>
            <c:ext xmlns:c16="http://schemas.microsoft.com/office/drawing/2014/chart" uri="{C3380CC4-5D6E-409C-BE32-E72D297353CC}">
              <c16:uniqueId val="{00000001-D513-4786-8E06-1822579619AC}"/>
            </c:ext>
          </c:extLst>
        </c:ser>
        <c:ser>
          <c:idx val="2"/>
          <c:order val="2"/>
          <c:tx>
            <c:strRef>
              <c:f>'directH (tkr)'!$C$46</c:f>
              <c:strCache>
                <c:ptCount val="1"/>
                <c:pt idx="0">
                  <c:v>VW 3 1/2 PERP nc-30-VW 4 5/8 PERP nc-26</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'directH (tkr)'!$F$46:$SQ$46</c:f>
              <c:numCache>
                <c:formatCode>0</c:formatCode>
                <c:ptCount val="506"/>
                <c:pt idx="0">
                  <c:v>0</c:v>
                </c:pt>
                <c:pt idx="1">
                  <c:v>-16.791999999999973</c:v>
                </c:pt>
                <c:pt idx="2">
                  <c:v>-32.86099999999999</c:v>
                </c:pt>
                <c:pt idx="3">
                  <c:v>-19.23599999999999</c:v>
                </c:pt>
                <c:pt idx="4">
                  <c:v>-26.478999999999985</c:v>
                </c:pt>
                <c:pt idx="5">
                  <c:v>-16.479999999999961</c:v>
                </c:pt>
                <c:pt idx="6">
                  <c:v>11.271999999999991</c:v>
                </c:pt>
                <c:pt idx="7">
                  <c:v>-10.175999999999988</c:v>
                </c:pt>
                <c:pt idx="8">
                  <c:v>3.5409999999999968</c:v>
                </c:pt>
                <c:pt idx="9">
                  <c:v>-26.744000000000028</c:v>
                </c:pt>
                <c:pt idx="10">
                  <c:v>-14.02800000000002</c:v>
                </c:pt>
                <c:pt idx="11">
                  <c:v>-12.137</c:v>
                </c:pt>
                <c:pt idx="12">
                  <c:v>22.354999999999961</c:v>
                </c:pt>
                <c:pt idx="13">
                  <c:v>38.954000000000008</c:v>
                </c:pt>
                <c:pt idx="14">
                  <c:v>9.1059999999999945</c:v>
                </c:pt>
                <c:pt idx="15">
                  <c:v>13.915999999999997</c:v>
                </c:pt>
                <c:pt idx="16">
                  <c:v>-6.3389999999999986</c:v>
                </c:pt>
                <c:pt idx="17">
                  <c:v>-12.953999999999951</c:v>
                </c:pt>
                <c:pt idx="18">
                  <c:v>-17.479999999999961</c:v>
                </c:pt>
                <c:pt idx="19">
                  <c:v>-13.706999999999994</c:v>
                </c:pt>
                <c:pt idx="20">
                  <c:v>-3.4569999999999936</c:v>
                </c:pt>
                <c:pt idx="21">
                  <c:v>-8.1229999999999905</c:v>
                </c:pt>
                <c:pt idx="22">
                  <c:v>-24.19599999999997</c:v>
                </c:pt>
                <c:pt idx="23">
                  <c:v>-24.31899999999996</c:v>
                </c:pt>
                <c:pt idx="24">
                  <c:v>-20.008999999999958</c:v>
                </c:pt>
                <c:pt idx="25">
                  <c:v>-17.365000000000009</c:v>
                </c:pt>
                <c:pt idx="26">
                  <c:v>-11.953000000000031</c:v>
                </c:pt>
                <c:pt idx="27">
                  <c:v>-23.001000000000033</c:v>
                </c:pt>
                <c:pt idx="28">
                  <c:v>-33.732000000000028</c:v>
                </c:pt>
                <c:pt idx="29">
                  <c:v>-42.351999999999975</c:v>
                </c:pt>
                <c:pt idx="30">
                  <c:v>-38.327999999999975</c:v>
                </c:pt>
                <c:pt idx="31">
                  <c:v>-35.240999999999985</c:v>
                </c:pt>
                <c:pt idx="32">
                  <c:v>-36.420999999999992</c:v>
                </c:pt>
                <c:pt idx="33">
                  <c:v>-35.981000000000051</c:v>
                </c:pt>
                <c:pt idx="34">
                  <c:v>-39.34499999999997</c:v>
                </c:pt>
                <c:pt idx="35">
                  <c:v>-34.69</c:v>
                </c:pt>
                <c:pt idx="36">
                  <c:v>-38.525000000000034</c:v>
                </c:pt>
                <c:pt idx="37">
                  <c:v>-62.795999999999992</c:v>
                </c:pt>
                <c:pt idx="38">
                  <c:v>-40.994000000000028</c:v>
                </c:pt>
                <c:pt idx="39">
                  <c:v>-33.283000000000015</c:v>
                </c:pt>
                <c:pt idx="40">
                  <c:v>-27.228999999999985</c:v>
                </c:pt>
                <c:pt idx="41">
                  <c:v>2.1839999999999691</c:v>
                </c:pt>
                <c:pt idx="42">
                  <c:v>-17.391999999999996</c:v>
                </c:pt>
                <c:pt idx="43">
                  <c:v>4.6049999999999613</c:v>
                </c:pt>
                <c:pt idx="44">
                  <c:v>-28.519000000000005</c:v>
                </c:pt>
                <c:pt idx="45">
                  <c:v>-45.829000000000008</c:v>
                </c:pt>
                <c:pt idx="46">
                  <c:v>-27.302999999999997</c:v>
                </c:pt>
                <c:pt idx="47">
                  <c:v>-15.24799999999999</c:v>
                </c:pt>
                <c:pt idx="48">
                  <c:v>-29.450999999999965</c:v>
                </c:pt>
                <c:pt idx="49">
                  <c:v>-11.128000000000043</c:v>
                </c:pt>
                <c:pt idx="50">
                  <c:v>39.694000000000017</c:v>
                </c:pt>
                <c:pt idx="51">
                  <c:v>44.140999999999963</c:v>
                </c:pt>
                <c:pt idx="52">
                  <c:v>5.3020000000000209</c:v>
                </c:pt>
                <c:pt idx="53">
                  <c:v>16.477999999999952</c:v>
                </c:pt>
                <c:pt idx="54">
                  <c:v>-39.567000000000007</c:v>
                </c:pt>
                <c:pt idx="55">
                  <c:v>-49.698000000000093</c:v>
                </c:pt>
                <c:pt idx="56">
                  <c:v>-52.144999999999982</c:v>
                </c:pt>
                <c:pt idx="57">
                  <c:v>-33.552999999999997</c:v>
                </c:pt>
                <c:pt idx="58">
                  <c:v>-24.539999999999964</c:v>
                </c:pt>
                <c:pt idx="59">
                  <c:v>-57.929000000000087</c:v>
                </c:pt>
                <c:pt idx="60">
                  <c:v>-50.60899999999998</c:v>
                </c:pt>
                <c:pt idx="61">
                  <c:v>2.0349999999999682</c:v>
                </c:pt>
                <c:pt idx="62">
                  <c:v>116.41800000000001</c:v>
                </c:pt>
                <c:pt idx="63">
                  <c:v>46.783999999999992</c:v>
                </c:pt>
                <c:pt idx="64">
                  <c:v>-11.300999999999931</c:v>
                </c:pt>
                <c:pt idx="65">
                  <c:v>77.802000000000021</c:v>
                </c:pt>
                <c:pt idx="66">
                  <c:v>-6.44500000000005</c:v>
                </c:pt>
                <c:pt idx="67">
                  <c:v>-71.309000000000083</c:v>
                </c:pt>
                <c:pt idx="68">
                  <c:v>-109.12099999999998</c:v>
                </c:pt>
                <c:pt idx="69">
                  <c:v>-90.894999999999982</c:v>
                </c:pt>
                <c:pt idx="70">
                  <c:v>-8.3670000000000186</c:v>
                </c:pt>
                <c:pt idx="71">
                  <c:v>-67.442000000000007</c:v>
                </c:pt>
                <c:pt idx="72">
                  <c:v>15.141999999999996</c:v>
                </c:pt>
                <c:pt idx="73">
                  <c:v>37.835999999999956</c:v>
                </c:pt>
                <c:pt idx="74">
                  <c:v>-25.336000000000013</c:v>
                </c:pt>
                <c:pt idx="75">
                  <c:v>0.18100000000004002</c:v>
                </c:pt>
                <c:pt idx="76">
                  <c:v>21.271999999999991</c:v>
                </c:pt>
                <c:pt idx="77">
                  <c:v>41.007999999999981</c:v>
                </c:pt>
                <c:pt idx="78">
                  <c:v>55.985000000000014</c:v>
                </c:pt>
                <c:pt idx="79">
                  <c:v>32.381000000000029</c:v>
                </c:pt>
                <c:pt idx="80">
                  <c:v>2.0699999999999932</c:v>
                </c:pt>
                <c:pt idx="81">
                  <c:v>14.074999999999989</c:v>
                </c:pt>
                <c:pt idx="82">
                  <c:v>30.595000000000027</c:v>
                </c:pt>
                <c:pt idx="83">
                  <c:v>30.749000000000024</c:v>
                </c:pt>
                <c:pt idx="84">
                  <c:v>16.720000000000027</c:v>
                </c:pt>
                <c:pt idx="85">
                  <c:v>38.377999999999986</c:v>
                </c:pt>
                <c:pt idx="86">
                  <c:v>35.75</c:v>
                </c:pt>
                <c:pt idx="87">
                  <c:v>36.573000000000008</c:v>
                </c:pt>
                <c:pt idx="88">
                  <c:v>32.442999999999984</c:v>
                </c:pt>
                <c:pt idx="89">
                  <c:v>34.775000000000006</c:v>
                </c:pt>
                <c:pt idx="90">
                  <c:v>33.477000000000032</c:v>
                </c:pt>
                <c:pt idx="91">
                  <c:v>31.437999999999988</c:v>
                </c:pt>
                <c:pt idx="92">
                  <c:v>34.107000000000028</c:v>
                </c:pt>
                <c:pt idx="93">
                  <c:v>33.250999999999976</c:v>
                </c:pt>
                <c:pt idx="94">
                  <c:v>27.344000000000023</c:v>
                </c:pt>
                <c:pt idx="95">
                  <c:v>27.789000000000016</c:v>
                </c:pt>
                <c:pt idx="96">
                  <c:v>32.634000000000015</c:v>
                </c:pt>
                <c:pt idx="97">
                  <c:v>37.959000000000003</c:v>
                </c:pt>
                <c:pt idx="98">
                  <c:v>35.317999999999984</c:v>
                </c:pt>
                <c:pt idx="99">
                  <c:v>26.891999999999996</c:v>
                </c:pt>
                <c:pt idx="100">
                  <c:v>26.262999999999977</c:v>
                </c:pt>
                <c:pt idx="101">
                  <c:v>23.37299999999999</c:v>
                </c:pt>
                <c:pt idx="102">
                  <c:v>29.817000000000007</c:v>
                </c:pt>
                <c:pt idx="103">
                  <c:v>32.597000000000008</c:v>
                </c:pt>
                <c:pt idx="104">
                  <c:v>20.185000000000002</c:v>
                </c:pt>
                <c:pt idx="105">
                  <c:v>28.684999999999974</c:v>
                </c:pt>
                <c:pt idx="106">
                  <c:v>27.47999999999999</c:v>
                </c:pt>
                <c:pt idx="107">
                  <c:v>34.824999999999989</c:v>
                </c:pt>
                <c:pt idx="108">
                  <c:v>33.14700000000002</c:v>
                </c:pt>
                <c:pt idx="109">
                  <c:v>37.039000000000016</c:v>
                </c:pt>
                <c:pt idx="110">
                  <c:v>39.557999999999993</c:v>
                </c:pt>
                <c:pt idx="111">
                  <c:v>35.435000000000002</c:v>
                </c:pt>
                <c:pt idx="112">
                  <c:v>30.135999999999967</c:v>
                </c:pt>
                <c:pt idx="113">
                  <c:v>31.412999999999982</c:v>
                </c:pt>
                <c:pt idx="114">
                  <c:v>37.688000000000017</c:v>
                </c:pt>
                <c:pt idx="115">
                  <c:v>35.206000000000017</c:v>
                </c:pt>
                <c:pt idx="116">
                  <c:v>40.626999999999981</c:v>
                </c:pt>
                <c:pt idx="117">
                  <c:v>34.568000000000012</c:v>
                </c:pt>
                <c:pt idx="118">
                  <c:v>35.238000000000028</c:v>
                </c:pt>
                <c:pt idx="119">
                  <c:v>37.251000000000033</c:v>
                </c:pt>
                <c:pt idx="120">
                  <c:v>34.678999999999974</c:v>
                </c:pt>
                <c:pt idx="121">
                  <c:v>37.03600000000003</c:v>
                </c:pt>
                <c:pt idx="122">
                  <c:v>38.97999999999999</c:v>
                </c:pt>
                <c:pt idx="123">
                  <c:v>44.789999999999992</c:v>
                </c:pt>
                <c:pt idx="124">
                  <c:v>39.909999999999997</c:v>
                </c:pt>
                <c:pt idx="125">
                  <c:v>40.341999999999985</c:v>
                </c:pt>
                <c:pt idx="126">
                  <c:v>41.210000000000008</c:v>
                </c:pt>
                <c:pt idx="127">
                  <c:v>39.801999999999992</c:v>
                </c:pt>
                <c:pt idx="128">
                  <c:v>41.081999999999994</c:v>
                </c:pt>
                <c:pt idx="129">
                  <c:v>42.94</c:v>
                </c:pt>
                <c:pt idx="130">
                  <c:v>39.211000000000013</c:v>
                </c:pt>
                <c:pt idx="131">
                  <c:v>39.861000000000018</c:v>
                </c:pt>
                <c:pt idx="132">
                  <c:v>37.865999999999985</c:v>
                </c:pt>
                <c:pt idx="133">
                  <c:v>39.330000000000013</c:v>
                </c:pt>
                <c:pt idx="134">
                  <c:v>33.946000000000026</c:v>
                </c:pt>
                <c:pt idx="135">
                  <c:v>39.081999999999994</c:v>
                </c:pt>
                <c:pt idx="136">
                  <c:v>40.959000000000032</c:v>
                </c:pt>
                <c:pt idx="137">
                  <c:v>40.02600000000001</c:v>
                </c:pt>
                <c:pt idx="138">
                  <c:v>42.35499999999999</c:v>
                </c:pt>
                <c:pt idx="139">
                  <c:v>38.22199999999998</c:v>
                </c:pt>
                <c:pt idx="140">
                  <c:v>27.974000000000046</c:v>
                </c:pt>
                <c:pt idx="141">
                  <c:v>40.25800000000001</c:v>
                </c:pt>
                <c:pt idx="142">
                  <c:v>35.569999999999993</c:v>
                </c:pt>
                <c:pt idx="143">
                  <c:v>34.916000000000025</c:v>
                </c:pt>
                <c:pt idx="144">
                  <c:v>36.902000000000015</c:v>
                </c:pt>
                <c:pt idx="145">
                  <c:v>39.868000000000023</c:v>
                </c:pt>
                <c:pt idx="146">
                  <c:v>45.425999999999988</c:v>
                </c:pt>
                <c:pt idx="147">
                  <c:v>34.903999999999996</c:v>
                </c:pt>
                <c:pt idx="148">
                  <c:v>33.762</c:v>
                </c:pt>
                <c:pt idx="149">
                  <c:v>29.401999999999987</c:v>
                </c:pt>
                <c:pt idx="150">
                  <c:v>33.888000000000034</c:v>
                </c:pt>
                <c:pt idx="151">
                  <c:v>34.718000000000018</c:v>
                </c:pt>
                <c:pt idx="152">
                  <c:v>36.420000000000016</c:v>
                </c:pt>
                <c:pt idx="153">
                  <c:v>31.80600000000004</c:v>
                </c:pt>
                <c:pt idx="154">
                  <c:v>28.740000000000009</c:v>
                </c:pt>
                <c:pt idx="155">
                  <c:v>33.613</c:v>
                </c:pt>
                <c:pt idx="156">
                  <c:v>33.341000000000008</c:v>
                </c:pt>
                <c:pt idx="157">
                  <c:v>32.071000000000026</c:v>
                </c:pt>
                <c:pt idx="158">
                  <c:v>34.927999999999997</c:v>
                </c:pt>
                <c:pt idx="159">
                  <c:v>31.47399999999999</c:v>
                </c:pt>
                <c:pt idx="160">
                  <c:v>47.757999999999981</c:v>
                </c:pt>
                <c:pt idx="161">
                  <c:v>50.067000000000007</c:v>
                </c:pt>
                <c:pt idx="162">
                  <c:v>38.779999999999973</c:v>
                </c:pt>
                <c:pt idx="163">
                  <c:v>33.656999999999982</c:v>
                </c:pt>
                <c:pt idx="164">
                  <c:v>34.302000000000021</c:v>
                </c:pt>
                <c:pt idx="165">
                  <c:v>33.487000000000023</c:v>
                </c:pt>
                <c:pt idx="166">
                  <c:v>42.616999999999962</c:v>
                </c:pt>
                <c:pt idx="167">
                  <c:v>44.771999999999991</c:v>
                </c:pt>
                <c:pt idx="168">
                  <c:v>42.281000000000006</c:v>
                </c:pt>
                <c:pt idx="169">
                  <c:v>37.102000000000032</c:v>
                </c:pt>
                <c:pt idx="170">
                  <c:v>35.98599999999999</c:v>
                </c:pt>
                <c:pt idx="171">
                  <c:v>41.502999999999986</c:v>
                </c:pt>
                <c:pt idx="172">
                  <c:v>34.697000000000003</c:v>
                </c:pt>
                <c:pt idx="173">
                  <c:v>33.622000000000014</c:v>
                </c:pt>
                <c:pt idx="174">
                  <c:v>36.112000000000023</c:v>
                </c:pt>
                <c:pt idx="175">
                  <c:v>35.709000000000003</c:v>
                </c:pt>
                <c:pt idx="176">
                  <c:v>29.605999999999995</c:v>
                </c:pt>
                <c:pt idx="177">
                  <c:v>37.540999999999997</c:v>
                </c:pt>
                <c:pt idx="178">
                  <c:v>33.185000000000002</c:v>
                </c:pt>
                <c:pt idx="179">
                  <c:v>31.57099999999997</c:v>
                </c:pt>
                <c:pt idx="180">
                  <c:v>22.795999999999992</c:v>
                </c:pt>
                <c:pt idx="181">
                  <c:v>30.894000000000005</c:v>
                </c:pt>
                <c:pt idx="182">
                  <c:v>33.591000000000008</c:v>
                </c:pt>
                <c:pt idx="183">
                  <c:v>21.275000000000034</c:v>
                </c:pt>
                <c:pt idx="184">
                  <c:v>19.765999999999963</c:v>
                </c:pt>
                <c:pt idx="185">
                  <c:v>27.758999999999958</c:v>
                </c:pt>
                <c:pt idx="186">
                  <c:v>24.442000000000007</c:v>
                </c:pt>
                <c:pt idx="187">
                  <c:v>26.411000000000001</c:v>
                </c:pt>
                <c:pt idx="188">
                  <c:v>23.94599999999997</c:v>
                </c:pt>
                <c:pt idx="189">
                  <c:v>21.279999999999973</c:v>
                </c:pt>
                <c:pt idx="190">
                  <c:v>18.62700000000001</c:v>
                </c:pt>
                <c:pt idx="191">
                  <c:v>12.884000000000015</c:v>
                </c:pt>
                <c:pt idx="192">
                  <c:v>20.58499999999998</c:v>
                </c:pt>
                <c:pt idx="193">
                  <c:v>10.77800000000002</c:v>
                </c:pt>
                <c:pt idx="194">
                  <c:v>3.688000000000045</c:v>
                </c:pt>
                <c:pt idx="195">
                  <c:v>4.3100000000000023</c:v>
                </c:pt>
                <c:pt idx="196">
                  <c:v>3.7420000000000186</c:v>
                </c:pt>
                <c:pt idx="197">
                  <c:v>14.449999999999989</c:v>
                </c:pt>
                <c:pt idx="198">
                  <c:v>29.977000000000032</c:v>
                </c:pt>
                <c:pt idx="199">
                  <c:v>-4.34699999999998</c:v>
                </c:pt>
                <c:pt idx="200">
                  <c:v>-4.9699999999999704</c:v>
                </c:pt>
                <c:pt idx="201">
                  <c:v>0.56200000000001182</c:v>
                </c:pt>
                <c:pt idx="202">
                  <c:v>-6.5299999999999727</c:v>
                </c:pt>
                <c:pt idx="203">
                  <c:v>11.769999999999982</c:v>
                </c:pt>
                <c:pt idx="204">
                  <c:v>5.0130000000000337</c:v>
                </c:pt>
                <c:pt idx="205">
                  <c:v>-3.9889999999999759</c:v>
                </c:pt>
                <c:pt idx="206">
                  <c:v>-0.11000000000001364</c:v>
                </c:pt>
                <c:pt idx="207">
                  <c:v>2.1680000000000064</c:v>
                </c:pt>
                <c:pt idx="208">
                  <c:v>4.521000000000015</c:v>
                </c:pt>
                <c:pt idx="209">
                  <c:v>-5.4949999999999477</c:v>
                </c:pt>
                <c:pt idx="210">
                  <c:v>-5.3590000000000373</c:v>
                </c:pt>
                <c:pt idx="211">
                  <c:v>-1.6359999999999673</c:v>
                </c:pt>
                <c:pt idx="212">
                  <c:v>-3.8530000000000086</c:v>
                </c:pt>
                <c:pt idx="213">
                  <c:v>12.228999999999985</c:v>
                </c:pt>
                <c:pt idx="214">
                  <c:v>13.822999999999979</c:v>
                </c:pt>
                <c:pt idx="215">
                  <c:v>5.5389999999999873</c:v>
                </c:pt>
                <c:pt idx="216">
                  <c:v>16.793999999999983</c:v>
                </c:pt>
                <c:pt idx="217">
                  <c:v>6</c:v>
                </c:pt>
                <c:pt idx="218">
                  <c:v>-12.651999999999987</c:v>
                </c:pt>
                <c:pt idx="219">
                  <c:v>-8.4079999999999586</c:v>
                </c:pt>
                <c:pt idx="220">
                  <c:v>-3.2000000000039108E-2</c:v>
                </c:pt>
                <c:pt idx="221">
                  <c:v>15.579999999999984</c:v>
                </c:pt>
                <c:pt idx="222">
                  <c:v>15.506000000000029</c:v>
                </c:pt>
                <c:pt idx="223">
                  <c:v>27.29200000000003</c:v>
                </c:pt>
                <c:pt idx="224">
                  <c:v>22.571999999999946</c:v>
                </c:pt>
                <c:pt idx="225">
                  <c:v>32.161000000000001</c:v>
                </c:pt>
                <c:pt idx="226">
                  <c:v>6.5430000000000064</c:v>
                </c:pt>
                <c:pt idx="227">
                  <c:v>7.146000000000015</c:v>
                </c:pt>
                <c:pt idx="228">
                  <c:v>19.548000000000002</c:v>
                </c:pt>
                <c:pt idx="229">
                  <c:v>23.311000000000035</c:v>
                </c:pt>
                <c:pt idx="230">
                  <c:v>13.600999999999999</c:v>
                </c:pt>
                <c:pt idx="231">
                  <c:v>27.442000000000007</c:v>
                </c:pt>
                <c:pt idx="232">
                  <c:v>28.057999999999993</c:v>
                </c:pt>
                <c:pt idx="233">
                  <c:v>45.252999999999986</c:v>
                </c:pt>
                <c:pt idx="234">
                  <c:v>33.08299999999997</c:v>
                </c:pt>
                <c:pt idx="235">
                  <c:v>27.786999999999978</c:v>
                </c:pt>
                <c:pt idx="236">
                  <c:v>21.259999999999991</c:v>
                </c:pt>
                <c:pt idx="237">
                  <c:v>26.413999999999987</c:v>
                </c:pt>
                <c:pt idx="238">
                  <c:v>17.107000000000028</c:v>
                </c:pt>
                <c:pt idx="239">
                  <c:v>18.841999999999985</c:v>
                </c:pt>
                <c:pt idx="240">
                  <c:v>28.410000000000025</c:v>
                </c:pt>
                <c:pt idx="241">
                  <c:v>26.053999999999974</c:v>
                </c:pt>
                <c:pt idx="242">
                  <c:v>30.536999999999978</c:v>
                </c:pt>
                <c:pt idx="243">
                  <c:v>42.30400000000003</c:v>
                </c:pt>
                <c:pt idx="244">
                  <c:v>36.506000000000029</c:v>
                </c:pt>
                <c:pt idx="245">
                  <c:v>29.514999999999986</c:v>
                </c:pt>
                <c:pt idx="246">
                  <c:v>28.007999999999981</c:v>
                </c:pt>
                <c:pt idx="247">
                  <c:v>46.845000000000027</c:v>
                </c:pt>
                <c:pt idx="248">
                  <c:v>51.565999999999974</c:v>
                </c:pt>
                <c:pt idx="249">
                  <c:v>44.363</c:v>
                </c:pt>
                <c:pt idx="250">
                  <c:v>39.753999999999962</c:v>
                </c:pt>
                <c:pt idx="251">
                  <c:v>50.548000000000002</c:v>
                </c:pt>
                <c:pt idx="252">
                  <c:v>45.825999999999965</c:v>
                </c:pt>
                <c:pt idx="253">
                  <c:v>41.740000000000009</c:v>
                </c:pt>
                <c:pt idx="254">
                  <c:v>43.698000000000036</c:v>
                </c:pt>
                <c:pt idx="255">
                  <c:v>35.519000000000005</c:v>
                </c:pt>
                <c:pt idx="256">
                  <c:v>31.579000000000008</c:v>
                </c:pt>
                <c:pt idx="257">
                  <c:v>29.281999999999982</c:v>
                </c:pt>
                <c:pt idx="258">
                  <c:v>36.352999999999952</c:v>
                </c:pt>
                <c:pt idx="259">
                  <c:v>46.998000000000047</c:v>
                </c:pt>
                <c:pt idx="260">
                  <c:v>48.863</c:v>
                </c:pt>
                <c:pt idx="261">
                  <c:v>33.308999999999969</c:v>
                </c:pt>
                <c:pt idx="262">
                  <c:v>31.365999999999985</c:v>
                </c:pt>
                <c:pt idx="263">
                  <c:v>32.713999999999999</c:v>
                </c:pt>
                <c:pt idx="264">
                  <c:v>22.341000000000008</c:v>
                </c:pt>
                <c:pt idx="265">
                  <c:v>39.026999999999987</c:v>
                </c:pt>
                <c:pt idx="266">
                  <c:v>37.571000000000026</c:v>
                </c:pt>
                <c:pt idx="267">
                  <c:v>28.414999999999964</c:v>
                </c:pt>
                <c:pt idx="268">
                  <c:v>35.604000000000042</c:v>
                </c:pt>
                <c:pt idx="269">
                  <c:v>37.063000000000045</c:v>
                </c:pt>
                <c:pt idx="270">
                  <c:v>38.110000000000014</c:v>
                </c:pt>
                <c:pt idx="271">
                  <c:v>23.376000000000033</c:v>
                </c:pt>
                <c:pt idx="272">
                  <c:v>21.018000000000029</c:v>
                </c:pt>
                <c:pt idx="273">
                  <c:v>28.442000000000007</c:v>
                </c:pt>
                <c:pt idx="274">
                  <c:v>22.22399999999999</c:v>
                </c:pt>
                <c:pt idx="275">
                  <c:v>24.482000000000028</c:v>
                </c:pt>
                <c:pt idx="276">
                  <c:v>21.439999999999998</c:v>
                </c:pt>
                <c:pt idx="277">
                  <c:v>23.049999999999955</c:v>
                </c:pt>
                <c:pt idx="278">
                  <c:v>10.579999999999984</c:v>
                </c:pt>
                <c:pt idx="279">
                  <c:v>14.161999999999978</c:v>
                </c:pt>
                <c:pt idx="280">
                  <c:v>19.156000000000006</c:v>
                </c:pt>
                <c:pt idx="281">
                  <c:v>22.564999999999998</c:v>
                </c:pt>
                <c:pt idx="282">
                  <c:v>20.805000000000007</c:v>
                </c:pt>
                <c:pt idx="283">
                  <c:v>30.601000000000056</c:v>
                </c:pt>
                <c:pt idx="284">
                  <c:v>18.99799999999999</c:v>
                </c:pt>
                <c:pt idx="285">
                  <c:v>16.600000000000023</c:v>
                </c:pt>
                <c:pt idx="286">
                  <c:v>6.6459999999999582</c:v>
                </c:pt>
                <c:pt idx="287">
                  <c:v>17.233000000000004</c:v>
                </c:pt>
                <c:pt idx="288">
                  <c:v>2.1809999999999832</c:v>
                </c:pt>
                <c:pt idx="289">
                  <c:v>-0.68700000000001182</c:v>
                </c:pt>
                <c:pt idx="290">
                  <c:v>-3.8220000000000027</c:v>
                </c:pt>
                <c:pt idx="291">
                  <c:v>10.168999999999983</c:v>
                </c:pt>
                <c:pt idx="292">
                  <c:v>12.128000000000043</c:v>
                </c:pt>
                <c:pt idx="293">
                  <c:v>19.749000000000024</c:v>
                </c:pt>
                <c:pt idx="294">
                  <c:v>10.327999999999975</c:v>
                </c:pt>
                <c:pt idx="295">
                  <c:v>8.0199999999999818</c:v>
                </c:pt>
                <c:pt idx="296">
                  <c:v>4.1050000000000182</c:v>
                </c:pt>
                <c:pt idx="297">
                  <c:v>2.3719999999999573</c:v>
                </c:pt>
                <c:pt idx="298">
                  <c:v>3.0810000000000173</c:v>
                </c:pt>
                <c:pt idx="299">
                  <c:v>5.9939999999999714</c:v>
                </c:pt>
                <c:pt idx="300">
                  <c:v>-0.60500000000001819</c:v>
                </c:pt>
                <c:pt idx="301">
                  <c:v>2.8870000000000005</c:v>
                </c:pt>
                <c:pt idx="302">
                  <c:v>5.6899999999999977</c:v>
                </c:pt>
                <c:pt idx="303">
                  <c:v>6.5799999999999841</c:v>
                </c:pt>
                <c:pt idx="304">
                  <c:v>15.267999999999972</c:v>
                </c:pt>
                <c:pt idx="305">
                  <c:v>8.7539999999999623</c:v>
                </c:pt>
                <c:pt idx="306">
                  <c:v>-2.2909999999999968</c:v>
                </c:pt>
                <c:pt idx="307">
                  <c:v>-5.3029999999999973</c:v>
                </c:pt>
                <c:pt idx="308">
                  <c:v>-13.661000000000001</c:v>
                </c:pt>
                <c:pt idx="309">
                  <c:v>-7.0020000000000095</c:v>
                </c:pt>
                <c:pt idx="310">
                  <c:v>-10.555000000000007</c:v>
                </c:pt>
                <c:pt idx="311">
                  <c:v>-4.7629999999999768</c:v>
                </c:pt>
                <c:pt idx="312">
                  <c:v>-10.466000000000008</c:v>
                </c:pt>
                <c:pt idx="313">
                  <c:v>9.4200000000000159</c:v>
                </c:pt>
                <c:pt idx="314">
                  <c:v>-0.22599999999999909</c:v>
                </c:pt>
                <c:pt idx="315">
                  <c:v>-0.95400000000000773</c:v>
                </c:pt>
                <c:pt idx="316">
                  <c:v>-8.7390000000000327</c:v>
                </c:pt>
                <c:pt idx="317">
                  <c:v>-2.4159999999999968</c:v>
                </c:pt>
                <c:pt idx="318">
                  <c:v>-19.853000000000009</c:v>
                </c:pt>
                <c:pt idx="319">
                  <c:v>-18.908000000000015</c:v>
                </c:pt>
                <c:pt idx="320">
                  <c:v>-23.229999999999961</c:v>
                </c:pt>
                <c:pt idx="321">
                  <c:v>-22.076000000000022</c:v>
                </c:pt>
                <c:pt idx="322">
                  <c:v>-3.0980000000000132</c:v>
                </c:pt>
                <c:pt idx="323">
                  <c:v>-9.3779999999999859</c:v>
                </c:pt>
                <c:pt idx="324">
                  <c:v>-15.884999999999991</c:v>
                </c:pt>
                <c:pt idx="325">
                  <c:v>-1.1089999999999804</c:v>
                </c:pt>
                <c:pt idx="326">
                  <c:v>-7.2259999999999991</c:v>
                </c:pt>
                <c:pt idx="327">
                  <c:v>-5.5440000000000396</c:v>
                </c:pt>
                <c:pt idx="328">
                  <c:v>-18.521999999999991</c:v>
                </c:pt>
                <c:pt idx="329">
                  <c:v>-30.65300000000002</c:v>
                </c:pt>
                <c:pt idx="330">
                  <c:v>-34.690999999999974</c:v>
                </c:pt>
                <c:pt idx="331">
                  <c:v>-28.687000000000012</c:v>
                </c:pt>
                <c:pt idx="332">
                  <c:v>-20.670999999999992</c:v>
                </c:pt>
                <c:pt idx="333">
                  <c:v>-21.771999999999991</c:v>
                </c:pt>
                <c:pt idx="334">
                  <c:v>-22.949000000000012</c:v>
                </c:pt>
                <c:pt idx="335">
                  <c:v>-11.213999999999999</c:v>
                </c:pt>
                <c:pt idx="336">
                  <c:v>-8.2620000000000005</c:v>
                </c:pt>
                <c:pt idx="337">
                  <c:v>-8.2120000000000459</c:v>
                </c:pt>
                <c:pt idx="338">
                  <c:v>-10.824000000000012</c:v>
                </c:pt>
                <c:pt idx="339">
                  <c:v>-27.978999999999985</c:v>
                </c:pt>
                <c:pt idx="340">
                  <c:v>-31.558999999999969</c:v>
                </c:pt>
                <c:pt idx="341">
                  <c:v>-28.394999999999982</c:v>
                </c:pt>
                <c:pt idx="342">
                  <c:v>-24.829999999999984</c:v>
                </c:pt>
                <c:pt idx="343">
                  <c:v>-23.466999999999985</c:v>
                </c:pt>
                <c:pt idx="344">
                  <c:v>-31.24799999999999</c:v>
                </c:pt>
                <c:pt idx="345">
                  <c:v>-28.878999999999962</c:v>
                </c:pt>
                <c:pt idx="346">
                  <c:v>-21.120000000000005</c:v>
                </c:pt>
                <c:pt idx="347">
                  <c:v>-13.900000000000034</c:v>
                </c:pt>
                <c:pt idx="348">
                  <c:v>-26.538000000000011</c:v>
                </c:pt>
                <c:pt idx="349">
                  <c:v>-42.190999999999974</c:v>
                </c:pt>
                <c:pt idx="350">
                  <c:v>-39.893000000000029</c:v>
                </c:pt>
                <c:pt idx="351">
                  <c:v>-21.863999999999976</c:v>
                </c:pt>
                <c:pt idx="352">
                  <c:v>-16.22199999999998</c:v>
                </c:pt>
                <c:pt idx="353">
                  <c:v>-29.316000000000031</c:v>
                </c:pt>
                <c:pt idx="354">
                  <c:v>-24.927999999999997</c:v>
                </c:pt>
                <c:pt idx="355">
                  <c:v>-16.648000000000025</c:v>
                </c:pt>
                <c:pt idx="356">
                  <c:v>-27.338999999999999</c:v>
                </c:pt>
                <c:pt idx="357">
                  <c:v>-32.378999999999962</c:v>
                </c:pt>
                <c:pt idx="358">
                  <c:v>-22.840000000000032</c:v>
                </c:pt>
                <c:pt idx="359">
                  <c:v>-16.254999999999995</c:v>
                </c:pt>
                <c:pt idx="360">
                  <c:v>-26.807999999999993</c:v>
                </c:pt>
                <c:pt idx="361">
                  <c:v>-26.44399999999996</c:v>
                </c:pt>
                <c:pt idx="362">
                  <c:v>-28.676999999999964</c:v>
                </c:pt>
                <c:pt idx="363">
                  <c:v>-16.576999999999998</c:v>
                </c:pt>
                <c:pt idx="364">
                  <c:v>-9.0279999999999632</c:v>
                </c:pt>
                <c:pt idx="365">
                  <c:v>-30.843999999999994</c:v>
                </c:pt>
                <c:pt idx="366">
                  <c:v>-11.449000000000012</c:v>
                </c:pt>
                <c:pt idx="367">
                  <c:v>-27.449999999999989</c:v>
                </c:pt>
                <c:pt idx="368">
                  <c:v>-38.95999999999998</c:v>
                </c:pt>
                <c:pt idx="369">
                  <c:v>-21.522999999999968</c:v>
                </c:pt>
                <c:pt idx="370">
                  <c:v>-30.992999999999995</c:v>
                </c:pt>
                <c:pt idx="371">
                  <c:v>-4.9319999999999595</c:v>
                </c:pt>
                <c:pt idx="372">
                  <c:v>-15.076000000000022</c:v>
                </c:pt>
                <c:pt idx="373">
                  <c:v>-28.096000000000004</c:v>
                </c:pt>
                <c:pt idx="374">
                  <c:v>-29.138000000000034</c:v>
                </c:pt>
                <c:pt idx="375">
                  <c:v>-45.271000000000015</c:v>
                </c:pt>
                <c:pt idx="376">
                  <c:v>-40.656999999999982</c:v>
                </c:pt>
                <c:pt idx="377">
                  <c:v>-29.502999999999986</c:v>
                </c:pt>
                <c:pt idx="378">
                  <c:v>-29.129999999999995</c:v>
                </c:pt>
                <c:pt idx="379">
                  <c:v>-31.914999999999964</c:v>
                </c:pt>
                <c:pt idx="380">
                  <c:v>-28.411000000000001</c:v>
                </c:pt>
                <c:pt idx="381">
                  <c:v>-30.27600000000001</c:v>
                </c:pt>
                <c:pt idx="382">
                  <c:v>-33.266999999999996</c:v>
                </c:pt>
                <c:pt idx="383">
                  <c:v>-30.496999999999957</c:v>
                </c:pt>
                <c:pt idx="384">
                  <c:v>-34.850000000000023</c:v>
                </c:pt>
                <c:pt idx="385">
                  <c:v>-29.819000000000017</c:v>
                </c:pt>
                <c:pt idx="386">
                  <c:v>-29.331000000000017</c:v>
                </c:pt>
                <c:pt idx="387">
                  <c:v>-19.353999999999985</c:v>
                </c:pt>
                <c:pt idx="388">
                  <c:v>-14.737000000000023</c:v>
                </c:pt>
                <c:pt idx="389">
                  <c:v>-33.730999999999995</c:v>
                </c:pt>
                <c:pt idx="390">
                  <c:v>-40.978999999999985</c:v>
                </c:pt>
                <c:pt idx="391">
                  <c:v>-36.206000000000017</c:v>
                </c:pt>
                <c:pt idx="392">
                  <c:v>-44.081999999999994</c:v>
                </c:pt>
                <c:pt idx="393">
                  <c:v>-41.942999999999984</c:v>
                </c:pt>
                <c:pt idx="394">
                  <c:v>-43.358000000000004</c:v>
                </c:pt>
                <c:pt idx="395">
                  <c:v>-18.09699999999998</c:v>
                </c:pt>
                <c:pt idx="396">
                  <c:v>-34.562000000000012</c:v>
                </c:pt>
                <c:pt idx="397">
                  <c:v>-36.75</c:v>
                </c:pt>
                <c:pt idx="398">
                  <c:v>-36.40300000000002</c:v>
                </c:pt>
                <c:pt idx="399">
                  <c:v>-34.45799999999997</c:v>
                </c:pt>
                <c:pt idx="400">
                  <c:v>-27.984999999999957</c:v>
                </c:pt>
                <c:pt idx="401">
                  <c:v>-37.673999999999978</c:v>
                </c:pt>
                <c:pt idx="402">
                  <c:v>-37.238</c:v>
                </c:pt>
                <c:pt idx="403">
                  <c:v>-26.822000000000003</c:v>
                </c:pt>
                <c:pt idx="404">
                  <c:v>-59.711000000000013</c:v>
                </c:pt>
                <c:pt idx="405">
                  <c:v>-46.403999999999996</c:v>
                </c:pt>
                <c:pt idx="406">
                  <c:v>-41.694999999999993</c:v>
                </c:pt>
                <c:pt idx="407">
                  <c:v>-47.483000000000004</c:v>
                </c:pt>
                <c:pt idx="408">
                  <c:v>-40.895999999999958</c:v>
                </c:pt>
                <c:pt idx="409">
                  <c:v>-36.891999999999996</c:v>
                </c:pt>
                <c:pt idx="410">
                  <c:v>-46.425000000000011</c:v>
                </c:pt>
                <c:pt idx="411">
                  <c:v>-36.22199999999998</c:v>
                </c:pt>
                <c:pt idx="412">
                  <c:v>-22.310000000000002</c:v>
                </c:pt>
                <c:pt idx="413">
                  <c:v>-22.81899999999996</c:v>
                </c:pt>
                <c:pt idx="414">
                  <c:v>-28.268999999999949</c:v>
                </c:pt>
                <c:pt idx="415">
                  <c:v>-26.336000000000013</c:v>
                </c:pt>
                <c:pt idx="416">
                  <c:v>-23.48399999999998</c:v>
                </c:pt>
                <c:pt idx="417">
                  <c:v>-18.403999999999996</c:v>
                </c:pt>
                <c:pt idx="418">
                  <c:v>-28.478999999999985</c:v>
                </c:pt>
                <c:pt idx="419">
                  <c:v>-24.227000000000032</c:v>
                </c:pt>
                <c:pt idx="420">
                  <c:v>-5.0009999999999764</c:v>
                </c:pt>
                <c:pt idx="421">
                  <c:v>-38.643000000000029</c:v>
                </c:pt>
                <c:pt idx="422">
                  <c:v>-29.48399999999998</c:v>
                </c:pt>
                <c:pt idx="423">
                  <c:v>-33.81</c:v>
                </c:pt>
                <c:pt idx="424">
                  <c:v>-27.150000000000034</c:v>
                </c:pt>
                <c:pt idx="425">
                  <c:v>-15.383999999999958</c:v>
                </c:pt>
                <c:pt idx="426">
                  <c:v>-27.196999999999946</c:v>
                </c:pt>
                <c:pt idx="427">
                  <c:v>-22.649999999999977</c:v>
                </c:pt>
                <c:pt idx="428">
                  <c:v>-18.197000000000003</c:v>
                </c:pt>
                <c:pt idx="429">
                  <c:v>-21.254000000000019</c:v>
                </c:pt>
                <c:pt idx="430">
                  <c:v>-16.750999999999976</c:v>
                </c:pt>
                <c:pt idx="431">
                  <c:v>-14.185000000000002</c:v>
                </c:pt>
                <c:pt idx="432">
                  <c:v>-23.761000000000024</c:v>
                </c:pt>
                <c:pt idx="433">
                  <c:v>-10.462999999999965</c:v>
                </c:pt>
                <c:pt idx="434">
                  <c:v>-12.66500000000002</c:v>
                </c:pt>
                <c:pt idx="435">
                  <c:v>-16.56899999999996</c:v>
                </c:pt>
                <c:pt idx="436">
                  <c:v>-9.521000000000015</c:v>
                </c:pt>
                <c:pt idx="437">
                  <c:v>-7.8299999999999841</c:v>
                </c:pt>
                <c:pt idx="438">
                  <c:v>-4.0240000000000009</c:v>
                </c:pt>
                <c:pt idx="439">
                  <c:v>-11.795999999999992</c:v>
                </c:pt>
                <c:pt idx="440">
                  <c:v>-4.2090000000000032</c:v>
                </c:pt>
                <c:pt idx="441">
                  <c:v>-11.685999999999979</c:v>
                </c:pt>
                <c:pt idx="442">
                  <c:v>-4.6760000000000446</c:v>
                </c:pt>
                <c:pt idx="443">
                  <c:v>-5.0679999999999836</c:v>
                </c:pt>
                <c:pt idx="444">
                  <c:v>-14.523000000000025</c:v>
                </c:pt>
                <c:pt idx="445">
                  <c:v>-5.5009999999999764</c:v>
                </c:pt>
                <c:pt idx="446">
                  <c:v>-5.3199999999999932</c:v>
                </c:pt>
                <c:pt idx="447">
                  <c:v>-6.3059999999999832</c:v>
                </c:pt>
                <c:pt idx="448">
                  <c:v>-4.8720000000000141</c:v>
                </c:pt>
                <c:pt idx="449">
                  <c:v>-3.0499999999999545</c:v>
                </c:pt>
                <c:pt idx="450">
                  <c:v>-4.9070000000000391</c:v>
                </c:pt>
                <c:pt idx="451">
                  <c:v>-0.29800000000000182</c:v>
                </c:pt>
                <c:pt idx="452">
                  <c:v>-4.8209999999999695</c:v>
                </c:pt>
                <c:pt idx="453">
                  <c:v>-11.367000000000019</c:v>
                </c:pt>
                <c:pt idx="454">
                  <c:v>-2.8499999999999659</c:v>
                </c:pt>
                <c:pt idx="455">
                  <c:v>1.3629999999999995</c:v>
                </c:pt>
                <c:pt idx="456">
                  <c:v>3.1789999999999736</c:v>
                </c:pt>
                <c:pt idx="457">
                  <c:v>-3.1620000000000346</c:v>
                </c:pt>
                <c:pt idx="458">
                  <c:v>-0.97899999999998499</c:v>
                </c:pt>
                <c:pt idx="459">
                  <c:v>0.56900000000001683</c:v>
                </c:pt>
                <c:pt idx="460">
                  <c:v>-3.4329999999999927</c:v>
                </c:pt>
                <c:pt idx="461">
                  <c:v>-5.1490000000000009</c:v>
                </c:pt>
                <c:pt idx="462">
                  <c:v>-3.5659999999999741</c:v>
                </c:pt>
                <c:pt idx="463">
                  <c:v>3.72199999999998</c:v>
                </c:pt>
                <c:pt idx="464">
                  <c:v>5.7440000000000282</c:v>
                </c:pt>
                <c:pt idx="465">
                  <c:v>7.7560000000000286</c:v>
                </c:pt>
                <c:pt idx="466">
                  <c:v>5.9010000000000105</c:v>
                </c:pt>
                <c:pt idx="467">
                  <c:v>6.0360000000000014</c:v>
                </c:pt>
                <c:pt idx="468">
                  <c:v>10.718000000000018</c:v>
                </c:pt>
                <c:pt idx="469">
                  <c:v>17.836999999999989</c:v>
                </c:pt>
                <c:pt idx="470">
                  <c:v>11.689000000000021</c:v>
                </c:pt>
                <c:pt idx="471">
                  <c:v>12.134000000000015</c:v>
                </c:pt>
                <c:pt idx="472">
                  <c:v>13.053999999999974</c:v>
                </c:pt>
                <c:pt idx="473">
                  <c:v>7.9610000000000127</c:v>
                </c:pt>
                <c:pt idx="474">
                  <c:v>16.670000000000016</c:v>
                </c:pt>
                <c:pt idx="475">
                  <c:v>14.501000000000033</c:v>
                </c:pt>
                <c:pt idx="476">
                  <c:v>11.959000000000003</c:v>
                </c:pt>
                <c:pt idx="477">
                  <c:v>18.044999999999959</c:v>
                </c:pt>
                <c:pt idx="478">
                  <c:v>18.942000000000007</c:v>
                </c:pt>
                <c:pt idx="479">
                  <c:v>24.000999999999976</c:v>
                </c:pt>
                <c:pt idx="480">
                  <c:v>18.865999999999985</c:v>
                </c:pt>
                <c:pt idx="481">
                  <c:v>18.38900000000001</c:v>
                </c:pt>
                <c:pt idx="482">
                  <c:v>14.975999999999999</c:v>
                </c:pt>
                <c:pt idx="483">
                  <c:v>24.117999999999995</c:v>
                </c:pt>
                <c:pt idx="484">
                  <c:v>20.420000000000016</c:v>
                </c:pt>
                <c:pt idx="485">
                  <c:v>18.365000000000009</c:v>
                </c:pt>
                <c:pt idx="486">
                  <c:v>18.552999999999997</c:v>
                </c:pt>
                <c:pt idx="487">
                  <c:v>36.355999999999995</c:v>
                </c:pt>
                <c:pt idx="488">
                  <c:v>21.887999999999977</c:v>
                </c:pt>
                <c:pt idx="489">
                  <c:v>22.378000000000043</c:v>
                </c:pt>
                <c:pt idx="490">
                  <c:v>22.700000000000045</c:v>
                </c:pt>
                <c:pt idx="491">
                  <c:v>20.634000000000015</c:v>
                </c:pt>
                <c:pt idx="492">
                  <c:v>20.512</c:v>
                </c:pt>
                <c:pt idx="493">
                  <c:v>21.700999999999965</c:v>
                </c:pt>
                <c:pt idx="494">
                  <c:v>17.637999999999977</c:v>
                </c:pt>
                <c:pt idx="495">
                  <c:v>21.718999999999994</c:v>
                </c:pt>
                <c:pt idx="496">
                  <c:v>21.862000000000023</c:v>
                </c:pt>
                <c:pt idx="497">
                  <c:v>22.144000000000005</c:v>
                </c:pt>
                <c:pt idx="498">
                  <c:v>7.3580000000000041</c:v>
                </c:pt>
                <c:pt idx="499">
                  <c:v>21.238</c:v>
                </c:pt>
                <c:pt idx="500">
                  <c:v>22.233000000000004</c:v>
                </c:pt>
                <c:pt idx="501">
                  <c:v>25.097000000000037</c:v>
                </c:pt>
                <c:pt idx="502">
                  <c:v>21.432999999999993</c:v>
                </c:pt>
                <c:pt idx="503">
                  <c:v>13.990000000000009</c:v>
                </c:pt>
                <c:pt idx="504">
                  <c:v>14.124000000000024</c:v>
                </c:pt>
                <c:pt idx="505">
                  <c:v>4.2669999999999959</c:v>
                </c:pt>
              </c:numCache>
            </c:numRef>
          </c:val>
          <c:smooth val="0"/>
          <c:extLst>
            <c:ext xmlns:c16="http://schemas.microsoft.com/office/drawing/2014/chart" uri="{C3380CC4-5D6E-409C-BE32-E72D297353CC}">
              <c16:uniqueId val="{00000002-D513-4786-8E06-1822579619AC}"/>
            </c:ext>
          </c:extLst>
        </c:ser>
        <c:ser>
          <c:idx val="3"/>
          <c:order val="3"/>
          <c:tx>
            <c:strRef>
              <c:f>'directH (tkr)'!$C$47</c:f>
              <c:strCache>
                <c:ptCount val="1"/>
                <c:pt idx="0">
                  <c:v>VW 3 1/2 PERP nc-30-VW 3 3/8 PERP nc-24</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'directH (tkr)'!$F$47:$SQ$47</c:f>
              <c:numCache>
                <c:formatCode>0</c:formatCode>
                <c:ptCount val="506"/>
                <c:pt idx="0">
                  <c:v>0</c:v>
                </c:pt>
                <c:pt idx="1">
                  <c:v>-6.8870000000000005</c:v>
                </c:pt>
                <c:pt idx="2">
                  <c:v>-21.971000000000004</c:v>
                </c:pt>
                <c:pt idx="3">
                  <c:v>-9.1599999999999682</c:v>
                </c:pt>
                <c:pt idx="4">
                  <c:v>-15.596000000000004</c:v>
                </c:pt>
                <c:pt idx="5">
                  <c:v>-2.8659999999999854</c:v>
                </c:pt>
                <c:pt idx="6">
                  <c:v>27.151999999999987</c:v>
                </c:pt>
                <c:pt idx="7">
                  <c:v>4.9850000000000136</c:v>
                </c:pt>
                <c:pt idx="8">
                  <c:v>15.531999999999982</c:v>
                </c:pt>
                <c:pt idx="9">
                  <c:v>-15.300999999999988</c:v>
                </c:pt>
                <c:pt idx="10">
                  <c:v>-3.18100000000004</c:v>
                </c:pt>
                <c:pt idx="11">
                  <c:v>8.01400000000001</c:v>
                </c:pt>
                <c:pt idx="12">
                  <c:v>46.870000000000005</c:v>
                </c:pt>
                <c:pt idx="13">
                  <c:v>60.951000000000022</c:v>
                </c:pt>
                <c:pt idx="14">
                  <c:v>12.589999999999975</c:v>
                </c:pt>
                <c:pt idx="15">
                  <c:v>13.269000000000005</c:v>
                </c:pt>
                <c:pt idx="16">
                  <c:v>-9.01400000000001</c:v>
                </c:pt>
                <c:pt idx="17">
                  <c:v>-19.545999999999992</c:v>
                </c:pt>
                <c:pt idx="18">
                  <c:v>-20.988999999999976</c:v>
                </c:pt>
                <c:pt idx="19">
                  <c:v>-12.028999999999996</c:v>
                </c:pt>
                <c:pt idx="20">
                  <c:v>0.45099999999996498</c:v>
                </c:pt>
                <c:pt idx="21">
                  <c:v>-7.5589999999999691</c:v>
                </c:pt>
                <c:pt idx="22">
                  <c:v>-28.12700000000001</c:v>
                </c:pt>
                <c:pt idx="23">
                  <c:v>-26.894000000000005</c:v>
                </c:pt>
                <c:pt idx="24">
                  <c:v>-20.618999999999971</c:v>
                </c:pt>
                <c:pt idx="25">
                  <c:v>-19.550000000000011</c:v>
                </c:pt>
                <c:pt idx="26">
                  <c:v>-13.045999999999992</c:v>
                </c:pt>
                <c:pt idx="27">
                  <c:v>-31.42900000000003</c:v>
                </c:pt>
                <c:pt idx="28">
                  <c:v>-44.23399999999998</c:v>
                </c:pt>
                <c:pt idx="29">
                  <c:v>-50.716999999999985</c:v>
                </c:pt>
                <c:pt idx="30">
                  <c:v>-36.474999999999966</c:v>
                </c:pt>
                <c:pt idx="31">
                  <c:v>-34.359999999999957</c:v>
                </c:pt>
                <c:pt idx="32">
                  <c:v>-35.310999999999979</c:v>
                </c:pt>
                <c:pt idx="33">
                  <c:v>-37.311000000000035</c:v>
                </c:pt>
                <c:pt idx="34">
                  <c:v>-40.000999999999976</c:v>
                </c:pt>
                <c:pt idx="35">
                  <c:v>-35.83499999999998</c:v>
                </c:pt>
                <c:pt idx="36">
                  <c:v>-43.345000000000027</c:v>
                </c:pt>
                <c:pt idx="37">
                  <c:v>-66.779999999999973</c:v>
                </c:pt>
                <c:pt idx="38">
                  <c:v>-32.245000000000005</c:v>
                </c:pt>
                <c:pt idx="39">
                  <c:v>-25.5</c:v>
                </c:pt>
                <c:pt idx="40">
                  <c:v>-13.399999999999977</c:v>
                </c:pt>
                <c:pt idx="41">
                  <c:v>19.932999999999993</c:v>
                </c:pt>
                <c:pt idx="42">
                  <c:v>-0.1239999999999668</c:v>
                </c:pt>
                <c:pt idx="43">
                  <c:v>21.08099999999996</c:v>
                </c:pt>
                <c:pt idx="44">
                  <c:v>-34.013000000000034</c:v>
                </c:pt>
                <c:pt idx="45">
                  <c:v>-52.793999999999983</c:v>
                </c:pt>
                <c:pt idx="46">
                  <c:v>-35.381000000000029</c:v>
                </c:pt>
                <c:pt idx="47">
                  <c:v>-11.37700000000001</c:v>
                </c:pt>
                <c:pt idx="48">
                  <c:v>-14.555000000000007</c:v>
                </c:pt>
                <c:pt idx="49">
                  <c:v>7.5139999999999532</c:v>
                </c:pt>
                <c:pt idx="50">
                  <c:v>66.33499999999998</c:v>
                </c:pt>
                <c:pt idx="51">
                  <c:v>55.351999999999975</c:v>
                </c:pt>
                <c:pt idx="52">
                  <c:v>-12.973999999999933</c:v>
                </c:pt>
                <c:pt idx="53">
                  <c:v>-5.0960000000000036</c:v>
                </c:pt>
                <c:pt idx="54">
                  <c:v>-68.588999999999942</c:v>
                </c:pt>
                <c:pt idx="55">
                  <c:v>-73.619000000000028</c:v>
                </c:pt>
                <c:pt idx="56">
                  <c:v>-64.948999999999955</c:v>
                </c:pt>
                <c:pt idx="57">
                  <c:v>-39.67999999999995</c:v>
                </c:pt>
                <c:pt idx="58">
                  <c:v>-27.631999999999948</c:v>
                </c:pt>
                <c:pt idx="59">
                  <c:v>-53.693000000000097</c:v>
                </c:pt>
                <c:pt idx="60">
                  <c:v>-41.680000000000007</c:v>
                </c:pt>
                <c:pt idx="61">
                  <c:v>22.295999999999992</c:v>
                </c:pt>
                <c:pt idx="62">
                  <c:v>142.60500000000002</c:v>
                </c:pt>
                <c:pt idx="63">
                  <c:v>50.023000000000025</c:v>
                </c:pt>
                <c:pt idx="64">
                  <c:v>-10.023000000000025</c:v>
                </c:pt>
                <c:pt idx="65">
                  <c:v>82.19500000000005</c:v>
                </c:pt>
                <c:pt idx="66">
                  <c:v>-21.530000000000086</c:v>
                </c:pt>
                <c:pt idx="67">
                  <c:v>-99.699000000000069</c:v>
                </c:pt>
                <c:pt idx="68">
                  <c:v>-99.132999999999925</c:v>
                </c:pt>
                <c:pt idx="69">
                  <c:v>-76.686000000000035</c:v>
                </c:pt>
                <c:pt idx="70">
                  <c:v>11.471000000000004</c:v>
                </c:pt>
                <c:pt idx="71">
                  <c:v>-52.047000000000025</c:v>
                </c:pt>
                <c:pt idx="72">
                  <c:v>33.985000000000014</c:v>
                </c:pt>
                <c:pt idx="73">
                  <c:v>59.176999999999964</c:v>
                </c:pt>
                <c:pt idx="74">
                  <c:v>-5.36099999999999</c:v>
                </c:pt>
                <c:pt idx="75">
                  <c:v>27.03000000000003</c:v>
                </c:pt>
                <c:pt idx="76">
                  <c:v>51.81</c:v>
                </c:pt>
                <c:pt idx="77">
                  <c:v>73.263999999999982</c:v>
                </c:pt>
                <c:pt idx="78">
                  <c:v>85.98399999999998</c:v>
                </c:pt>
                <c:pt idx="79">
                  <c:v>55.30400000000003</c:v>
                </c:pt>
                <c:pt idx="80">
                  <c:v>25.670999999999992</c:v>
                </c:pt>
                <c:pt idx="81">
                  <c:v>37.375999999999976</c:v>
                </c:pt>
                <c:pt idx="82">
                  <c:v>60.442000000000007</c:v>
                </c:pt>
                <c:pt idx="83">
                  <c:v>62.267000000000024</c:v>
                </c:pt>
                <c:pt idx="84">
                  <c:v>52.27600000000001</c:v>
                </c:pt>
                <c:pt idx="85">
                  <c:v>78.547999999999973</c:v>
                </c:pt>
                <c:pt idx="86">
                  <c:v>76.47</c:v>
                </c:pt>
                <c:pt idx="87">
                  <c:v>76.082999999999998</c:v>
                </c:pt>
                <c:pt idx="88">
                  <c:v>73.039999999999964</c:v>
                </c:pt>
                <c:pt idx="89">
                  <c:v>75.430999999999983</c:v>
                </c:pt>
                <c:pt idx="90">
                  <c:v>74.938000000000017</c:v>
                </c:pt>
                <c:pt idx="91">
                  <c:v>73.222999999999985</c:v>
                </c:pt>
                <c:pt idx="92">
                  <c:v>77.845000000000027</c:v>
                </c:pt>
                <c:pt idx="93">
                  <c:v>77.671999999999969</c:v>
                </c:pt>
                <c:pt idx="94">
                  <c:v>73.188000000000017</c:v>
                </c:pt>
                <c:pt idx="95">
                  <c:v>73.480000000000018</c:v>
                </c:pt>
                <c:pt idx="96">
                  <c:v>79.04200000000003</c:v>
                </c:pt>
                <c:pt idx="97">
                  <c:v>80.661000000000001</c:v>
                </c:pt>
                <c:pt idx="98">
                  <c:v>79.25</c:v>
                </c:pt>
                <c:pt idx="99">
                  <c:v>69.35899999999998</c:v>
                </c:pt>
                <c:pt idx="100">
                  <c:v>68.060999999999979</c:v>
                </c:pt>
                <c:pt idx="101">
                  <c:v>65.376000000000005</c:v>
                </c:pt>
                <c:pt idx="102">
                  <c:v>72.132000000000033</c:v>
                </c:pt>
                <c:pt idx="103">
                  <c:v>74.496000000000009</c:v>
                </c:pt>
                <c:pt idx="104">
                  <c:v>60.769000000000005</c:v>
                </c:pt>
                <c:pt idx="105">
                  <c:v>71.460999999999984</c:v>
                </c:pt>
                <c:pt idx="106">
                  <c:v>71.350999999999971</c:v>
                </c:pt>
                <c:pt idx="107">
                  <c:v>77.231999999999999</c:v>
                </c:pt>
                <c:pt idx="108">
                  <c:v>76.184000000000026</c:v>
                </c:pt>
                <c:pt idx="109">
                  <c:v>78.237000000000023</c:v>
                </c:pt>
                <c:pt idx="110">
                  <c:v>79.97999999999999</c:v>
                </c:pt>
                <c:pt idx="111">
                  <c:v>73.361000000000018</c:v>
                </c:pt>
                <c:pt idx="112">
                  <c:v>65.255999999999972</c:v>
                </c:pt>
                <c:pt idx="113">
                  <c:v>66.351999999999975</c:v>
                </c:pt>
                <c:pt idx="114">
                  <c:v>70.827000000000027</c:v>
                </c:pt>
                <c:pt idx="115">
                  <c:v>68.576000000000022</c:v>
                </c:pt>
                <c:pt idx="116">
                  <c:v>70.178999999999974</c:v>
                </c:pt>
                <c:pt idx="117">
                  <c:v>61.844999999999999</c:v>
                </c:pt>
                <c:pt idx="118">
                  <c:v>62.741000000000042</c:v>
                </c:pt>
                <c:pt idx="119">
                  <c:v>65.15300000000002</c:v>
                </c:pt>
                <c:pt idx="120">
                  <c:v>64.752999999999986</c:v>
                </c:pt>
                <c:pt idx="121">
                  <c:v>67.137000000000029</c:v>
                </c:pt>
                <c:pt idx="122">
                  <c:v>69.819999999999993</c:v>
                </c:pt>
                <c:pt idx="123">
                  <c:v>74.955999999999989</c:v>
                </c:pt>
                <c:pt idx="124">
                  <c:v>71.600999999999999</c:v>
                </c:pt>
                <c:pt idx="125">
                  <c:v>70.994999999999976</c:v>
                </c:pt>
                <c:pt idx="126">
                  <c:v>71.635999999999996</c:v>
                </c:pt>
                <c:pt idx="127">
                  <c:v>71.212999999999994</c:v>
                </c:pt>
                <c:pt idx="128">
                  <c:v>71.506999999999977</c:v>
                </c:pt>
                <c:pt idx="129">
                  <c:v>73.745000000000005</c:v>
                </c:pt>
                <c:pt idx="130">
                  <c:v>70.790999999999997</c:v>
                </c:pt>
                <c:pt idx="131">
                  <c:v>73.025000000000006</c:v>
                </c:pt>
                <c:pt idx="132">
                  <c:v>70.45999999999998</c:v>
                </c:pt>
                <c:pt idx="133">
                  <c:v>71.685000000000002</c:v>
                </c:pt>
                <c:pt idx="134">
                  <c:v>68.537000000000006</c:v>
                </c:pt>
                <c:pt idx="135">
                  <c:v>74.591999999999985</c:v>
                </c:pt>
                <c:pt idx="136">
                  <c:v>79.79000000000002</c:v>
                </c:pt>
                <c:pt idx="137">
                  <c:v>75.349999999999994</c:v>
                </c:pt>
                <c:pt idx="138">
                  <c:v>73.766999999999996</c:v>
                </c:pt>
                <c:pt idx="139">
                  <c:v>66.198999999999984</c:v>
                </c:pt>
                <c:pt idx="140">
                  <c:v>56.631000000000029</c:v>
                </c:pt>
                <c:pt idx="141">
                  <c:v>68.745000000000005</c:v>
                </c:pt>
                <c:pt idx="142">
                  <c:v>65.36099999999999</c:v>
                </c:pt>
                <c:pt idx="143">
                  <c:v>65.921000000000021</c:v>
                </c:pt>
                <c:pt idx="144">
                  <c:v>68.980000000000018</c:v>
                </c:pt>
                <c:pt idx="145">
                  <c:v>73.718000000000018</c:v>
                </c:pt>
                <c:pt idx="146">
                  <c:v>78.462999999999994</c:v>
                </c:pt>
                <c:pt idx="147">
                  <c:v>67.004999999999995</c:v>
                </c:pt>
                <c:pt idx="148">
                  <c:v>64.662000000000035</c:v>
                </c:pt>
                <c:pt idx="149">
                  <c:v>60.897999999999996</c:v>
                </c:pt>
                <c:pt idx="150">
                  <c:v>67.681000000000012</c:v>
                </c:pt>
                <c:pt idx="151">
                  <c:v>69.568000000000012</c:v>
                </c:pt>
                <c:pt idx="152">
                  <c:v>71.058000000000021</c:v>
                </c:pt>
                <c:pt idx="153">
                  <c:v>65.38300000000001</c:v>
                </c:pt>
                <c:pt idx="154">
                  <c:v>60.63900000000001</c:v>
                </c:pt>
                <c:pt idx="155">
                  <c:v>64.786000000000001</c:v>
                </c:pt>
                <c:pt idx="156">
                  <c:v>64.541000000000025</c:v>
                </c:pt>
                <c:pt idx="157">
                  <c:v>63.545999999999992</c:v>
                </c:pt>
                <c:pt idx="158">
                  <c:v>65.800999999999988</c:v>
                </c:pt>
                <c:pt idx="159">
                  <c:v>63.187999999999988</c:v>
                </c:pt>
                <c:pt idx="160">
                  <c:v>78.126999999999981</c:v>
                </c:pt>
                <c:pt idx="161">
                  <c:v>76.472999999999985</c:v>
                </c:pt>
                <c:pt idx="162">
                  <c:v>64.656999999999982</c:v>
                </c:pt>
                <c:pt idx="163">
                  <c:v>59.260999999999996</c:v>
                </c:pt>
                <c:pt idx="164">
                  <c:v>60.293000000000035</c:v>
                </c:pt>
                <c:pt idx="165">
                  <c:v>68.886000000000024</c:v>
                </c:pt>
                <c:pt idx="166">
                  <c:v>81.702999999999975</c:v>
                </c:pt>
                <c:pt idx="167">
                  <c:v>85.591000000000008</c:v>
                </c:pt>
                <c:pt idx="168">
                  <c:v>82.749000000000024</c:v>
                </c:pt>
                <c:pt idx="169">
                  <c:v>78.365000000000009</c:v>
                </c:pt>
                <c:pt idx="170">
                  <c:v>78.197000000000003</c:v>
                </c:pt>
                <c:pt idx="171">
                  <c:v>82.502999999999986</c:v>
                </c:pt>
                <c:pt idx="172">
                  <c:v>78.06</c:v>
                </c:pt>
                <c:pt idx="173">
                  <c:v>76.419000000000011</c:v>
                </c:pt>
                <c:pt idx="174">
                  <c:v>75.546000000000021</c:v>
                </c:pt>
                <c:pt idx="175">
                  <c:v>73.59899999999999</c:v>
                </c:pt>
                <c:pt idx="176">
                  <c:v>66.786000000000001</c:v>
                </c:pt>
                <c:pt idx="177">
                  <c:v>73.271000000000015</c:v>
                </c:pt>
                <c:pt idx="178">
                  <c:v>70.379000000000019</c:v>
                </c:pt>
                <c:pt idx="179">
                  <c:v>67.18199999999996</c:v>
                </c:pt>
                <c:pt idx="180">
                  <c:v>59.020000000000039</c:v>
                </c:pt>
                <c:pt idx="181">
                  <c:v>65.901999999999987</c:v>
                </c:pt>
                <c:pt idx="182">
                  <c:v>69.226000000000056</c:v>
                </c:pt>
                <c:pt idx="183">
                  <c:v>61.197999999999979</c:v>
                </c:pt>
                <c:pt idx="184">
                  <c:v>62.057999999999993</c:v>
                </c:pt>
                <c:pt idx="185">
                  <c:v>72.413999999999987</c:v>
                </c:pt>
                <c:pt idx="186">
                  <c:v>68.73599999999999</c:v>
                </c:pt>
                <c:pt idx="187">
                  <c:v>69.591000000000008</c:v>
                </c:pt>
                <c:pt idx="188">
                  <c:v>67.280999999999949</c:v>
                </c:pt>
                <c:pt idx="189">
                  <c:v>63.44599999999997</c:v>
                </c:pt>
                <c:pt idx="190">
                  <c:v>61.100999999999999</c:v>
                </c:pt>
                <c:pt idx="191">
                  <c:v>54.787000000000035</c:v>
                </c:pt>
                <c:pt idx="192">
                  <c:v>62.645999999999958</c:v>
                </c:pt>
                <c:pt idx="193">
                  <c:v>50.790999999999997</c:v>
                </c:pt>
                <c:pt idx="194">
                  <c:v>45.386000000000024</c:v>
                </c:pt>
                <c:pt idx="195">
                  <c:v>51.288999999999987</c:v>
                </c:pt>
                <c:pt idx="196">
                  <c:v>53.140000000000015</c:v>
                </c:pt>
                <c:pt idx="197">
                  <c:v>64.736000000000018</c:v>
                </c:pt>
                <c:pt idx="198">
                  <c:v>84.852000000000004</c:v>
                </c:pt>
                <c:pt idx="199">
                  <c:v>47.543000000000006</c:v>
                </c:pt>
                <c:pt idx="200">
                  <c:v>48.069999999999993</c:v>
                </c:pt>
                <c:pt idx="201">
                  <c:v>54.662000000000035</c:v>
                </c:pt>
                <c:pt idx="202">
                  <c:v>48.105999999999995</c:v>
                </c:pt>
                <c:pt idx="203">
                  <c:v>62.257999999999981</c:v>
                </c:pt>
                <c:pt idx="204">
                  <c:v>58.235000000000014</c:v>
                </c:pt>
                <c:pt idx="205">
                  <c:v>49.555000000000007</c:v>
                </c:pt>
                <c:pt idx="206">
                  <c:v>54.576000000000022</c:v>
                </c:pt>
                <c:pt idx="207">
                  <c:v>57.048999999999978</c:v>
                </c:pt>
                <c:pt idx="208">
                  <c:v>56.572000000000003</c:v>
                </c:pt>
                <c:pt idx="209">
                  <c:v>47.15100000000001</c:v>
                </c:pt>
                <c:pt idx="210">
                  <c:v>48.935999999999979</c:v>
                </c:pt>
                <c:pt idx="211">
                  <c:v>51.941000000000031</c:v>
                </c:pt>
                <c:pt idx="212">
                  <c:v>49.900000000000034</c:v>
                </c:pt>
                <c:pt idx="213">
                  <c:v>65.875</c:v>
                </c:pt>
                <c:pt idx="214">
                  <c:v>68.979999999999961</c:v>
                </c:pt>
                <c:pt idx="215">
                  <c:v>59.759999999999991</c:v>
                </c:pt>
                <c:pt idx="216">
                  <c:v>71.137999999999977</c:v>
                </c:pt>
                <c:pt idx="217">
                  <c:v>59.566000000000031</c:v>
                </c:pt>
                <c:pt idx="218">
                  <c:v>40.90500000000003</c:v>
                </c:pt>
                <c:pt idx="219">
                  <c:v>44.203000000000031</c:v>
                </c:pt>
                <c:pt idx="220">
                  <c:v>48.035999999999945</c:v>
                </c:pt>
                <c:pt idx="221">
                  <c:v>65.138000000000034</c:v>
                </c:pt>
                <c:pt idx="222">
                  <c:v>63.76400000000001</c:v>
                </c:pt>
                <c:pt idx="223">
                  <c:v>74.973000000000013</c:v>
                </c:pt>
                <c:pt idx="224">
                  <c:v>72.800999999999988</c:v>
                </c:pt>
                <c:pt idx="225">
                  <c:v>82.250999999999976</c:v>
                </c:pt>
                <c:pt idx="226">
                  <c:v>55.129999999999995</c:v>
                </c:pt>
                <c:pt idx="227">
                  <c:v>52.059000000000026</c:v>
                </c:pt>
                <c:pt idx="228">
                  <c:v>63.224999999999966</c:v>
                </c:pt>
                <c:pt idx="229">
                  <c:v>64.110000000000014</c:v>
                </c:pt>
                <c:pt idx="230">
                  <c:v>53.798000000000002</c:v>
                </c:pt>
                <c:pt idx="231">
                  <c:v>66.026999999999987</c:v>
                </c:pt>
                <c:pt idx="232">
                  <c:v>64.319000000000017</c:v>
                </c:pt>
                <c:pt idx="233">
                  <c:v>79.545999999999992</c:v>
                </c:pt>
                <c:pt idx="234">
                  <c:v>67.076999999999998</c:v>
                </c:pt>
                <c:pt idx="235">
                  <c:v>63.399000000000001</c:v>
                </c:pt>
                <c:pt idx="236">
                  <c:v>56.673999999999978</c:v>
                </c:pt>
                <c:pt idx="237">
                  <c:v>58.981999999999971</c:v>
                </c:pt>
                <c:pt idx="238">
                  <c:v>49.641999999999996</c:v>
                </c:pt>
                <c:pt idx="239">
                  <c:v>52.257000000000005</c:v>
                </c:pt>
                <c:pt idx="240">
                  <c:v>62.581000000000017</c:v>
                </c:pt>
                <c:pt idx="241">
                  <c:v>59.897999999999968</c:v>
                </c:pt>
                <c:pt idx="242">
                  <c:v>64.295000000000016</c:v>
                </c:pt>
                <c:pt idx="243">
                  <c:v>75.012</c:v>
                </c:pt>
                <c:pt idx="244">
                  <c:v>69.84899999999999</c:v>
                </c:pt>
                <c:pt idx="245">
                  <c:v>60.079999999999984</c:v>
                </c:pt>
                <c:pt idx="246">
                  <c:v>58.474999999999966</c:v>
                </c:pt>
                <c:pt idx="247">
                  <c:v>72.569000000000017</c:v>
                </c:pt>
                <c:pt idx="248">
                  <c:v>75.317999999999984</c:v>
                </c:pt>
                <c:pt idx="249">
                  <c:v>63.662999999999954</c:v>
                </c:pt>
                <c:pt idx="250">
                  <c:v>57.849999999999966</c:v>
                </c:pt>
                <c:pt idx="251">
                  <c:v>69.113</c:v>
                </c:pt>
                <c:pt idx="252">
                  <c:v>62.573999999999955</c:v>
                </c:pt>
                <c:pt idx="253">
                  <c:v>59.091000000000008</c:v>
                </c:pt>
                <c:pt idx="254">
                  <c:v>57.883000000000038</c:v>
                </c:pt>
                <c:pt idx="255">
                  <c:v>51.309000000000026</c:v>
                </c:pt>
                <c:pt idx="256">
                  <c:v>47.77800000000002</c:v>
                </c:pt>
                <c:pt idx="257">
                  <c:v>44.370999999999981</c:v>
                </c:pt>
                <c:pt idx="258">
                  <c:v>48.686999999999955</c:v>
                </c:pt>
                <c:pt idx="259">
                  <c:v>55.664000000000044</c:v>
                </c:pt>
                <c:pt idx="260">
                  <c:v>51.728000000000009</c:v>
                </c:pt>
                <c:pt idx="261">
                  <c:v>30.781000000000006</c:v>
                </c:pt>
                <c:pt idx="262">
                  <c:v>28.512999999999977</c:v>
                </c:pt>
                <c:pt idx="263">
                  <c:v>28.603000000000009</c:v>
                </c:pt>
                <c:pt idx="264">
                  <c:v>16.161000000000001</c:v>
                </c:pt>
                <c:pt idx="265">
                  <c:v>38.935999999999979</c:v>
                </c:pt>
                <c:pt idx="266">
                  <c:v>32.742000000000019</c:v>
                </c:pt>
                <c:pt idx="267">
                  <c:v>24.861999999999966</c:v>
                </c:pt>
                <c:pt idx="268">
                  <c:v>31.850999999999999</c:v>
                </c:pt>
                <c:pt idx="269">
                  <c:v>32.883000000000038</c:v>
                </c:pt>
                <c:pt idx="270">
                  <c:v>30.218000000000018</c:v>
                </c:pt>
                <c:pt idx="271">
                  <c:v>12.482000000000028</c:v>
                </c:pt>
                <c:pt idx="272">
                  <c:v>12.06800000000004</c:v>
                </c:pt>
                <c:pt idx="273">
                  <c:v>20.526999999999987</c:v>
                </c:pt>
                <c:pt idx="274">
                  <c:v>13.591999999999985</c:v>
                </c:pt>
                <c:pt idx="275">
                  <c:v>18.185000000000002</c:v>
                </c:pt>
                <c:pt idx="276">
                  <c:v>10.675000000000011</c:v>
                </c:pt>
                <c:pt idx="277">
                  <c:v>12.252999999999986</c:v>
                </c:pt>
                <c:pt idx="278">
                  <c:v>-0.51400000000001</c:v>
                </c:pt>
                <c:pt idx="279">
                  <c:v>10.937000000000012</c:v>
                </c:pt>
                <c:pt idx="280">
                  <c:v>15.19599999999997</c:v>
                </c:pt>
                <c:pt idx="281">
                  <c:v>21.26400000000001</c:v>
                </c:pt>
                <c:pt idx="282">
                  <c:v>20.377999999999986</c:v>
                </c:pt>
                <c:pt idx="283">
                  <c:v>30.133000000000038</c:v>
                </c:pt>
                <c:pt idx="284">
                  <c:v>11.995000000000005</c:v>
                </c:pt>
                <c:pt idx="285">
                  <c:v>9.2420000000000186</c:v>
                </c:pt>
                <c:pt idx="286">
                  <c:v>-1.3700000000000045</c:v>
                </c:pt>
                <c:pt idx="287">
                  <c:v>9.8900000000000432</c:v>
                </c:pt>
                <c:pt idx="288">
                  <c:v>-8.9619999999999891</c:v>
                </c:pt>
                <c:pt idx="289">
                  <c:v>-12.83499999999998</c:v>
                </c:pt>
                <c:pt idx="290">
                  <c:v>-18.944999999999993</c:v>
                </c:pt>
                <c:pt idx="291">
                  <c:v>-1.3759999999999764</c:v>
                </c:pt>
                <c:pt idx="292">
                  <c:v>0.61200000000002319</c:v>
                </c:pt>
                <c:pt idx="293">
                  <c:v>8.5640000000000214</c:v>
                </c:pt>
                <c:pt idx="294">
                  <c:v>-3.8810000000000286</c:v>
                </c:pt>
                <c:pt idx="295">
                  <c:v>-4.6990000000000123</c:v>
                </c:pt>
                <c:pt idx="296">
                  <c:v>-11.02800000000002</c:v>
                </c:pt>
                <c:pt idx="297">
                  <c:v>-10.15300000000002</c:v>
                </c:pt>
                <c:pt idx="298">
                  <c:v>-7.6429999999999723</c:v>
                </c:pt>
                <c:pt idx="299">
                  <c:v>-6.3980000000000246</c:v>
                </c:pt>
                <c:pt idx="300">
                  <c:v>-11.884999999999991</c:v>
                </c:pt>
                <c:pt idx="301">
                  <c:v>-10.435000000000002</c:v>
                </c:pt>
                <c:pt idx="302">
                  <c:v>-4.2119999999999891</c:v>
                </c:pt>
                <c:pt idx="303">
                  <c:v>-1.1139999999999759</c:v>
                </c:pt>
                <c:pt idx="304">
                  <c:v>8.4939999999999714</c:v>
                </c:pt>
                <c:pt idx="305">
                  <c:v>4.5149999999999864</c:v>
                </c:pt>
                <c:pt idx="306">
                  <c:v>-4.2599999999999909</c:v>
                </c:pt>
                <c:pt idx="307">
                  <c:v>-5.3980000000000246</c:v>
                </c:pt>
                <c:pt idx="308">
                  <c:v>-17.045999999999992</c:v>
                </c:pt>
                <c:pt idx="309">
                  <c:v>-9.4700000000000273</c:v>
                </c:pt>
                <c:pt idx="310">
                  <c:v>-13.394000000000005</c:v>
                </c:pt>
                <c:pt idx="311">
                  <c:v>-4.450999999999965</c:v>
                </c:pt>
                <c:pt idx="312">
                  <c:v>-9.9370000000000118</c:v>
                </c:pt>
                <c:pt idx="313">
                  <c:v>10.576000000000022</c:v>
                </c:pt>
                <c:pt idx="314">
                  <c:v>2.507000000000005</c:v>
                </c:pt>
                <c:pt idx="315">
                  <c:v>4.875</c:v>
                </c:pt>
                <c:pt idx="316">
                  <c:v>-3.9360000000000355</c:v>
                </c:pt>
                <c:pt idx="317">
                  <c:v>3.9739999999999895</c:v>
                </c:pt>
                <c:pt idx="318">
                  <c:v>-15.45999999999998</c:v>
                </c:pt>
                <c:pt idx="319">
                  <c:v>-14.564000000000021</c:v>
                </c:pt>
                <c:pt idx="320">
                  <c:v>-19.408999999999992</c:v>
                </c:pt>
                <c:pt idx="321">
                  <c:v>-23.223000000000013</c:v>
                </c:pt>
                <c:pt idx="322">
                  <c:v>-4.1299999999999955</c:v>
                </c:pt>
                <c:pt idx="323">
                  <c:v>-9.8969999999999914</c:v>
                </c:pt>
                <c:pt idx="324">
                  <c:v>-16.913000000000011</c:v>
                </c:pt>
                <c:pt idx="325">
                  <c:v>1.9959999999999809</c:v>
                </c:pt>
                <c:pt idx="326">
                  <c:v>-3.6290000000000191</c:v>
                </c:pt>
                <c:pt idx="327">
                  <c:v>-2.8100000000000023</c:v>
                </c:pt>
                <c:pt idx="328">
                  <c:v>-12.206999999999994</c:v>
                </c:pt>
                <c:pt idx="329">
                  <c:v>-21.972000000000037</c:v>
                </c:pt>
                <c:pt idx="330">
                  <c:v>-25.774000000000001</c:v>
                </c:pt>
                <c:pt idx="331">
                  <c:v>-20.800000000000011</c:v>
                </c:pt>
                <c:pt idx="332">
                  <c:v>-11.925000000000011</c:v>
                </c:pt>
                <c:pt idx="333">
                  <c:v>-14.100999999999999</c:v>
                </c:pt>
                <c:pt idx="334">
                  <c:v>-17.081999999999994</c:v>
                </c:pt>
                <c:pt idx="335">
                  <c:v>-6.4979999999999905</c:v>
                </c:pt>
                <c:pt idx="336">
                  <c:v>-5.6890000000000214</c:v>
                </c:pt>
                <c:pt idx="337">
                  <c:v>-10.128000000000043</c:v>
                </c:pt>
                <c:pt idx="338">
                  <c:v>-14.259000000000015</c:v>
                </c:pt>
                <c:pt idx="339">
                  <c:v>-32.94599999999997</c:v>
                </c:pt>
                <c:pt idx="340">
                  <c:v>-35.728000000000009</c:v>
                </c:pt>
                <c:pt idx="341">
                  <c:v>-32.81699999999995</c:v>
                </c:pt>
                <c:pt idx="342">
                  <c:v>-28.920000000000016</c:v>
                </c:pt>
                <c:pt idx="343">
                  <c:v>-29.141999999999996</c:v>
                </c:pt>
                <c:pt idx="344">
                  <c:v>-36.153999999999996</c:v>
                </c:pt>
                <c:pt idx="345">
                  <c:v>-31.944999999999993</c:v>
                </c:pt>
                <c:pt idx="346">
                  <c:v>-23.066000000000031</c:v>
                </c:pt>
                <c:pt idx="347">
                  <c:v>-16.15500000000003</c:v>
                </c:pt>
                <c:pt idx="348">
                  <c:v>-32.947000000000003</c:v>
                </c:pt>
                <c:pt idx="349">
                  <c:v>-47.915999999999997</c:v>
                </c:pt>
                <c:pt idx="350">
                  <c:v>-44.268000000000029</c:v>
                </c:pt>
                <c:pt idx="351">
                  <c:v>-23.153999999999996</c:v>
                </c:pt>
                <c:pt idx="352">
                  <c:v>-18.531999999999982</c:v>
                </c:pt>
                <c:pt idx="353">
                  <c:v>-32.677999999999997</c:v>
                </c:pt>
                <c:pt idx="354">
                  <c:v>-28.538000000000011</c:v>
                </c:pt>
                <c:pt idx="355">
                  <c:v>-20.494000000000028</c:v>
                </c:pt>
                <c:pt idx="356">
                  <c:v>-34.31899999999996</c:v>
                </c:pt>
                <c:pt idx="357">
                  <c:v>-39.743999999999971</c:v>
                </c:pt>
                <c:pt idx="358">
                  <c:v>-35.843000000000018</c:v>
                </c:pt>
                <c:pt idx="359">
                  <c:v>-30.587999999999965</c:v>
                </c:pt>
                <c:pt idx="360">
                  <c:v>-38.932999999999993</c:v>
                </c:pt>
                <c:pt idx="361">
                  <c:v>-39.94399999999996</c:v>
                </c:pt>
                <c:pt idx="362">
                  <c:v>-44.033999999999992</c:v>
                </c:pt>
                <c:pt idx="363">
                  <c:v>-31.697999999999979</c:v>
                </c:pt>
                <c:pt idx="364">
                  <c:v>-24.658999999999992</c:v>
                </c:pt>
                <c:pt idx="365">
                  <c:v>-48.97399999999999</c:v>
                </c:pt>
                <c:pt idx="366">
                  <c:v>-25.473000000000013</c:v>
                </c:pt>
                <c:pt idx="367">
                  <c:v>-41.795000000000016</c:v>
                </c:pt>
                <c:pt idx="368">
                  <c:v>-52</c:v>
                </c:pt>
                <c:pt idx="369">
                  <c:v>-32.789999999999964</c:v>
                </c:pt>
                <c:pt idx="370">
                  <c:v>-44.622000000000014</c:v>
                </c:pt>
                <c:pt idx="371">
                  <c:v>-15.295999999999992</c:v>
                </c:pt>
                <c:pt idx="372">
                  <c:v>-31.16700000000003</c:v>
                </c:pt>
                <c:pt idx="373">
                  <c:v>-42.803999999999974</c:v>
                </c:pt>
                <c:pt idx="374">
                  <c:v>-44.990999999999985</c:v>
                </c:pt>
                <c:pt idx="375">
                  <c:v>-59.379000000000019</c:v>
                </c:pt>
                <c:pt idx="376">
                  <c:v>-52.374000000000024</c:v>
                </c:pt>
                <c:pt idx="377">
                  <c:v>-39.15100000000001</c:v>
                </c:pt>
                <c:pt idx="378">
                  <c:v>-38.528999999999996</c:v>
                </c:pt>
                <c:pt idx="379">
                  <c:v>-40.901999999999987</c:v>
                </c:pt>
                <c:pt idx="380">
                  <c:v>-37.281000000000006</c:v>
                </c:pt>
                <c:pt idx="381">
                  <c:v>-38.007000000000005</c:v>
                </c:pt>
                <c:pt idx="382">
                  <c:v>-43.283999999999992</c:v>
                </c:pt>
                <c:pt idx="383">
                  <c:v>-39.01400000000001</c:v>
                </c:pt>
                <c:pt idx="384">
                  <c:v>-43.562000000000012</c:v>
                </c:pt>
                <c:pt idx="385">
                  <c:v>-39.995000000000005</c:v>
                </c:pt>
                <c:pt idx="386">
                  <c:v>-41.312000000000012</c:v>
                </c:pt>
                <c:pt idx="387">
                  <c:v>-29.572000000000003</c:v>
                </c:pt>
                <c:pt idx="388">
                  <c:v>-31.80600000000004</c:v>
                </c:pt>
                <c:pt idx="389">
                  <c:v>-52.84899999999999</c:v>
                </c:pt>
                <c:pt idx="390">
                  <c:v>-60.938999999999965</c:v>
                </c:pt>
                <c:pt idx="391">
                  <c:v>-55.36099999999999</c:v>
                </c:pt>
                <c:pt idx="392">
                  <c:v>-63.84899999999999</c:v>
                </c:pt>
                <c:pt idx="393">
                  <c:v>-62.954000000000008</c:v>
                </c:pt>
                <c:pt idx="394">
                  <c:v>-61.915999999999997</c:v>
                </c:pt>
                <c:pt idx="395">
                  <c:v>-37.411000000000001</c:v>
                </c:pt>
                <c:pt idx="396">
                  <c:v>-57.572999999999979</c:v>
                </c:pt>
                <c:pt idx="397">
                  <c:v>-59.129999999999995</c:v>
                </c:pt>
                <c:pt idx="398">
                  <c:v>-57.084000000000003</c:v>
                </c:pt>
                <c:pt idx="399">
                  <c:v>-54.515999999999963</c:v>
                </c:pt>
                <c:pt idx="400">
                  <c:v>-44.274999999999977</c:v>
                </c:pt>
                <c:pt idx="401">
                  <c:v>-52.600999999999999</c:v>
                </c:pt>
                <c:pt idx="402">
                  <c:v>-51.796999999999969</c:v>
                </c:pt>
                <c:pt idx="403">
                  <c:v>-39.769999999999982</c:v>
                </c:pt>
                <c:pt idx="404">
                  <c:v>-64.442999999999984</c:v>
                </c:pt>
                <c:pt idx="405">
                  <c:v>-45.711000000000013</c:v>
                </c:pt>
                <c:pt idx="406">
                  <c:v>-42.906000000000006</c:v>
                </c:pt>
                <c:pt idx="407">
                  <c:v>-48.81</c:v>
                </c:pt>
                <c:pt idx="408">
                  <c:v>-41.293999999999983</c:v>
                </c:pt>
                <c:pt idx="409">
                  <c:v>-34.511000000000024</c:v>
                </c:pt>
                <c:pt idx="410">
                  <c:v>-40.480000000000018</c:v>
                </c:pt>
                <c:pt idx="411">
                  <c:v>-20.5</c:v>
                </c:pt>
                <c:pt idx="412">
                  <c:v>-4.3779999999999859</c:v>
                </c:pt>
                <c:pt idx="413">
                  <c:v>-2.6990000000000123</c:v>
                </c:pt>
                <c:pt idx="414">
                  <c:v>-8.0599999999999454</c:v>
                </c:pt>
                <c:pt idx="415">
                  <c:v>-2.714999999999975</c:v>
                </c:pt>
                <c:pt idx="416">
                  <c:v>2.0010000000000332</c:v>
                </c:pt>
                <c:pt idx="417">
                  <c:v>8.8880000000000337</c:v>
                </c:pt>
                <c:pt idx="418">
                  <c:v>-5.5500000000000114</c:v>
                </c:pt>
                <c:pt idx="419">
                  <c:v>2.5319999999999823</c:v>
                </c:pt>
                <c:pt idx="420">
                  <c:v>12.65100000000001</c:v>
                </c:pt>
                <c:pt idx="421">
                  <c:v>-26.771999999999991</c:v>
                </c:pt>
                <c:pt idx="422">
                  <c:v>-19.243999999999971</c:v>
                </c:pt>
                <c:pt idx="423">
                  <c:v>-22.640000000000043</c:v>
                </c:pt>
                <c:pt idx="424">
                  <c:v>-14.728000000000009</c:v>
                </c:pt>
                <c:pt idx="425">
                  <c:v>-3.6789999999999736</c:v>
                </c:pt>
                <c:pt idx="426">
                  <c:v>-16.255999999999972</c:v>
                </c:pt>
                <c:pt idx="427">
                  <c:v>-8.8029999999999973</c:v>
                </c:pt>
                <c:pt idx="428">
                  <c:v>-4.8830000000000382</c:v>
                </c:pt>
                <c:pt idx="429">
                  <c:v>-11.020000000000039</c:v>
                </c:pt>
                <c:pt idx="430">
                  <c:v>-6.8059999999999832</c:v>
                </c:pt>
                <c:pt idx="431">
                  <c:v>-3.0409999999999968</c:v>
                </c:pt>
                <c:pt idx="432">
                  <c:v>-12.225000000000023</c:v>
                </c:pt>
                <c:pt idx="433">
                  <c:v>3.4630000000000223</c:v>
                </c:pt>
                <c:pt idx="434">
                  <c:v>1.4119999999999777</c:v>
                </c:pt>
                <c:pt idx="435">
                  <c:v>-2.7949999999999591</c:v>
                </c:pt>
                <c:pt idx="436">
                  <c:v>3.2370000000000232</c:v>
                </c:pt>
                <c:pt idx="437">
                  <c:v>5.3900000000000432</c:v>
                </c:pt>
                <c:pt idx="438">
                  <c:v>7.4959999999999809</c:v>
                </c:pt>
                <c:pt idx="439">
                  <c:v>0.78899999999998727</c:v>
                </c:pt>
                <c:pt idx="440">
                  <c:v>8.0889999999999986</c:v>
                </c:pt>
                <c:pt idx="441">
                  <c:v>0.63999999999998636</c:v>
                </c:pt>
                <c:pt idx="442">
                  <c:v>9.0349999999999682</c:v>
                </c:pt>
                <c:pt idx="443">
                  <c:v>10.478999999999985</c:v>
                </c:pt>
                <c:pt idx="444">
                  <c:v>1.728999999999985</c:v>
                </c:pt>
                <c:pt idx="445">
                  <c:v>2.6329999999999814</c:v>
                </c:pt>
                <c:pt idx="446">
                  <c:v>4.4569999999999936</c:v>
                </c:pt>
                <c:pt idx="447">
                  <c:v>2.5009999999999764</c:v>
                </c:pt>
                <c:pt idx="448">
                  <c:v>4.2939999999999827</c:v>
                </c:pt>
                <c:pt idx="449">
                  <c:v>4.8509999999999991</c:v>
                </c:pt>
                <c:pt idx="450">
                  <c:v>3.1940000000000168</c:v>
                </c:pt>
                <c:pt idx="451">
                  <c:v>6.9420000000000073</c:v>
                </c:pt>
                <c:pt idx="452">
                  <c:v>1.7220000000000368</c:v>
                </c:pt>
                <c:pt idx="453">
                  <c:v>-4.1839999999999691</c:v>
                </c:pt>
                <c:pt idx="454">
                  <c:v>6.0780000000000314</c:v>
                </c:pt>
                <c:pt idx="455">
                  <c:v>9.8770000000000095</c:v>
                </c:pt>
                <c:pt idx="456">
                  <c:v>11.601999999999975</c:v>
                </c:pt>
                <c:pt idx="457">
                  <c:v>4.4599999999999795</c:v>
                </c:pt>
                <c:pt idx="458">
                  <c:v>4.8330000000000268</c:v>
                </c:pt>
                <c:pt idx="459">
                  <c:v>3.6910000000000309</c:v>
                </c:pt>
                <c:pt idx="460">
                  <c:v>-0.43500000000000227</c:v>
                </c:pt>
                <c:pt idx="461">
                  <c:v>-1.2400000000000091</c:v>
                </c:pt>
                <c:pt idx="462">
                  <c:v>0.12400000000002365</c:v>
                </c:pt>
                <c:pt idx="463">
                  <c:v>6.5129999999999768</c:v>
                </c:pt>
                <c:pt idx="464">
                  <c:v>7.8570000000000277</c:v>
                </c:pt>
                <c:pt idx="465">
                  <c:v>9.3910000000000196</c:v>
                </c:pt>
                <c:pt idx="466">
                  <c:v>7.9920000000000186</c:v>
                </c:pt>
                <c:pt idx="467">
                  <c:v>6.09699999999998</c:v>
                </c:pt>
                <c:pt idx="468">
                  <c:v>11.545000000000016</c:v>
                </c:pt>
                <c:pt idx="469">
                  <c:v>19.074999999999989</c:v>
                </c:pt>
                <c:pt idx="470">
                  <c:v>14.246000000000038</c:v>
                </c:pt>
                <c:pt idx="471">
                  <c:v>14.038000000000011</c:v>
                </c:pt>
                <c:pt idx="472">
                  <c:v>14.447000000000003</c:v>
                </c:pt>
                <c:pt idx="473">
                  <c:v>9.4479999999999791</c:v>
                </c:pt>
                <c:pt idx="474">
                  <c:v>17.144999999999982</c:v>
                </c:pt>
                <c:pt idx="475">
                  <c:v>13.436000000000035</c:v>
                </c:pt>
                <c:pt idx="476">
                  <c:v>8.7749999999999773</c:v>
                </c:pt>
                <c:pt idx="477">
                  <c:v>15.263999999999953</c:v>
                </c:pt>
                <c:pt idx="478">
                  <c:v>17.719000000000051</c:v>
                </c:pt>
                <c:pt idx="479">
                  <c:v>22.736999999999966</c:v>
                </c:pt>
                <c:pt idx="480">
                  <c:v>15.569999999999993</c:v>
                </c:pt>
                <c:pt idx="481">
                  <c:v>14.614000000000033</c:v>
                </c:pt>
                <c:pt idx="482">
                  <c:v>12.88900000000001</c:v>
                </c:pt>
                <c:pt idx="483">
                  <c:v>25.062999999999988</c:v>
                </c:pt>
                <c:pt idx="484">
                  <c:v>21.915999999999997</c:v>
                </c:pt>
                <c:pt idx="485">
                  <c:v>19.346000000000004</c:v>
                </c:pt>
                <c:pt idx="486">
                  <c:v>22.706999999999994</c:v>
                </c:pt>
                <c:pt idx="487">
                  <c:v>42.620999999999981</c:v>
                </c:pt>
                <c:pt idx="488">
                  <c:v>24.480999999999995</c:v>
                </c:pt>
                <c:pt idx="489">
                  <c:v>25.985000000000014</c:v>
                </c:pt>
                <c:pt idx="490">
                  <c:v>26.956000000000017</c:v>
                </c:pt>
                <c:pt idx="491">
                  <c:v>24.580000000000041</c:v>
                </c:pt>
                <c:pt idx="492">
                  <c:v>27.130999999999972</c:v>
                </c:pt>
                <c:pt idx="493">
                  <c:v>30.265999999999963</c:v>
                </c:pt>
                <c:pt idx="494">
                  <c:v>27.70999999999998</c:v>
                </c:pt>
                <c:pt idx="495">
                  <c:v>33.258999999999958</c:v>
                </c:pt>
                <c:pt idx="496">
                  <c:v>33.317000000000007</c:v>
                </c:pt>
                <c:pt idx="497">
                  <c:v>34.634999999999991</c:v>
                </c:pt>
                <c:pt idx="498">
                  <c:v>19.063000000000045</c:v>
                </c:pt>
                <c:pt idx="499">
                  <c:v>31.456999999999994</c:v>
                </c:pt>
                <c:pt idx="500">
                  <c:v>37.976999999999975</c:v>
                </c:pt>
                <c:pt idx="501">
                  <c:v>42.045000000000016</c:v>
                </c:pt>
                <c:pt idx="502">
                  <c:v>40.563999999999965</c:v>
                </c:pt>
                <c:pt idx="503">
                  <c:v>32.103999999999985</c:v>
                </c:pt>
                <c:pt idx="504">
                  <c:v>34.004999999999995</c:v>
                </c:pt>
                <c:pt idx="505">
                  <c:v>23.377999999999986</c:v>
                </c:pt>
              </c:numCache>
            </c:numRef>
          </c:val>
          <c:smooth val="0"/>
          <c:extLst>
            <c:ext xmlns:c16="http://schemas.microsoft.com/office/drawing/2014/chart" uri="{C3380CC4-5D6E-409C-BE32-E72D297353CC}">
              <c16:uniqueId val="{00000003-D513-4786-8E06-1822579619AC}"/>
            </c:ext>
          </c:extLst>
        </c:ser>
        <c:ser>
          <c:idx val="4"/>
          <c:order val="4"/>
          <c:tx>
            <c:strRef>
              <c:f>'directH (tkr)'!$C$48</c:f>
              <c:strCache>
                <c:ptCount val="1"/>
                <c:pt idx="0">
                  <c:v>VW 3 1/2 PERP nc-30-VW 5 1/8 PERP nc-23</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val>
            <c:numRef>
              <c:f>'directH (tkr)'!$F$48:$SQ$48</c:f>
              <c:numCache>
                <c:formatCode>0</c:formatCode>
                <c:ptCount val="506"/>
                <c:pt idx="0">
                  <c:v>0</c:v>
                </c:pt>
                <c:pt idx="1">
                  <c:v>37.881000000000029</c:v>
                </c:pt>
                <c:pt idx="2">
                  <c:v>24.238</c:v>
                </c:pt>
                <c:pt idx="3">
                  <c:v>36.891999999999996</c:v>
                </c:pt>
                <c:pt idx="4">
                  <c:v>28.856000000000051</c:v>
                </c:pt>
                <c:pt idx="5">
                  <c:v>40.147000000000048</c:v>
                </c:pt>
                <c:pt idx="6">
                  <c:v>69.716999999999985</c:v>
                </c:pt>
                <c:pt idx="7">
                  <c:v>42.400000000000034</c:v>
                </c:pt>
                <c:pt idx="8">
                  <c:v>55.086999999999989</c:v>
                </c:pt>
                <c:pt idx="9">
                  <c:v>29.978000000000009</c:v>
                </c:pt>
                <c:pt idx="10">
                  <c:v>31.281000000000006</c:v>
                </c:pt>
                <c:pt idx="11">
                  <c:v>44.217000000000041</c:v>
                </c:pt>
                <c:pt idx="12">
                  <c:v>82.808999999999969</c:v>
                </c:pt>
                <c:pt idx="13">
                  <c:v>98.959000000000003</c:v>
                </c:pt>
                <c:pt idx="14">
                  <c:v>49.561999999999955</c:v>
                </c:pt>
                <c:pt idx="15">
                  <c:v>53.33499999999998</c:v>
                </c:pt>
                <c:pt idx="16">
                  <c:v>30.921999999999969</c:v>
                </c:pt>
                <c:pt idx="17">
                  <c:v>25.426000000000045</c:v>
                </c:pt>
                <c:pt idx="18">
                  <c:v>25.961000000000013</c:v>
                </c:pt>
                <c:pt idx="19">
                  <c:v>33.366000000000042</c:v>
                </c:pt>
                <c:pt idx="20">
                  <c:v>44.322999999999979</c:v>
                </c:pt>
                <c:pt idx="21">
                  <c:v>31.014999999999986</c:v>
                </c:pt>
                <c:pt idx="22">
                  <c:v>15.966000000000008</c:v>
                </c:pt>
                <c:pt idx="23">
                  <c:v>13.898000000000025</c:v>
                </c:pt>
                <c:pt idx="24">
                  <c:v>16.468000000000018</c:v>
                </c:pt>
                <c:pt idx="25">
                  <c:v>13.576999999999998</c:v>
                </c:pt>
                <c:pt idx="26">
                  <c:v>19.387999999999977</c:v>
                </c:pt>
                <c:pt idx="27">
                  <c:v>-1.9840000000000373</c:v>
                </c:pt>
                <c:pt idx="28">
                  <c:v>-18.995999999999981</c:v>
                </c:pt>
                <c:pt idx="29">
                  <c:v>-23.40100000000001</c:v>
                </c:pt>
                <c:pt idx="30">
                  <c:v>-14.838999999999999</c:v>
                </c:pt>
                <c:pt idx="31">
                  <c:v>-16.156000000000006</c:v>
                </c:pt>
                <c:pt idx="32">
                  <c:v>-16.595000000000027</c:v>
                </c:pt>
                <c:pt idx="33">
                  <c:v>-17.010000000000048</c:v>
                </c:pt>
                <c:pt idx="34">
                  <c:v>-23.026999999999987</c:v>
                </c:pt>
                <c:pt idx="35">
                  <c:v>-32.675999999999988</c:v>
                </c:pt>
                <c:pt idx="36">
                  <c:v>-40.379000000000019</c:v>
                </c:pt>
                <c:pt idx="37">
                  <c:v>-66.243999999999971</c:v>
                </c:pt>
                <c:pt idx="38">
                  <c:v>-32.79000000000002</c:v>
                </c:pt>
                <c:pt idx="39">
                  <c:v>-23.751000000000033</c:v>
                </c:pt>
                <c:pt idx="40">
                  <c:v>-10.067000000000007</c:v>
                </c:pt>
                <c:pt idx="41">
                  <c:v>25.909999999999968</c:v>
                </c:pt>
                <c:pt idx="42">
                  <c:v>2.5680000000000405</c:v>
                </c:pt>
                <c:pt idx="43">
                  <c:v>24.355999999999995</c:v>
                </c:pt>
                <c:pt idx="44">
                  <c:v>-26.247000000000014</c:v>
                </c:pt>
                <c:pt idx="45">
                  <c:v>-42.951000000000022</c:v>
                </c:pt>
                <c:pt idx="46">
                  <c:v>-26.393000000000029</c:v>
                </c:pt>
                <c:pt idx="47">
                  <c:v>-4.3829999999999814</c:v>
                </c:pt>
                <c:pt idx="48">
                  <c:v>-12.432000000000016</c:v>
                </c:pt>
                <c:pt idx="49">
                  <c:v>19.192999999999984</c:v>
                </c:pt>
                <c:pt idx="50">
                  <c:v>76.159999999999968</c:v>
                </c:pt>
                <c:pt idx="51">
                  <c:v>72.962999999999965</c:v>
                </c:pt>
                <c:pt idx="52">
                  <c:v>21.560000000000059</c:v>
                </c:pt>
                <c:pt idx="53">
                  <c:v>40.2349999999999</c:v>
                </c:pt>
                <c:pt idx="54">
                  <c:v>-6.0639999999999645</c:v>
                </c:pt>
                <c:pt idx="55">
                  <c:v>-18.23599999999999</c:v>
                </c:pt>
                <c:pt idx="56">
                  <c:v>-17.289999999999964</c:v>
                </c:pt>
                <c:pt idx="57">
                  <c:v>-8.3669999999999618</c:v>
                </c:pt>
                <c:pt idx="58">
                  <c:v>-3.8940000000000055</c:v>
                </c:pt>
                <c:pt idx="59">
                  <c:v>-45.239000000000033</c:v>
                </c:pt>
                <c:pt idx="60">
                  <c:v>-34.114999999999952</c:v>
                </c:pt>
                <c:pt idx="61">
                  <c:v>8.5500000000000114</c:v>
                </c:pt>
                <c:pt idx="62">
                  <c:v>117.19400000000002</c:v>
                </c:pt>
                <c:pt idx="63">
                  <c:v>45.644999999999982</c:v>
                </c:pt>
                <c:pt idx="64">
                  <c:v>-19.634000000000015</c:v>
                </c:pt>
                <c:pt idx="65">
                  <c:v>80.783999999999992</c:v>
                </c:pt>
                <c:pt idx="66">
                  <c:v>-10.151000000000067</c:v>
                </c:pt>
                <c:pt idx="67">
                  <c:v>-85.985000000000014</c:v>
                </c:pt>
                <c:pt idx="68">
                  <c:v>-88.096000000000004</c:v>
                </c:pt>
                <c:pt idx="69">
                  <c:v>-53.134999999999991</c:v>
                </c:pt>
                <c:pt idx="70">
                  <c:v>31.050000000000011</c:v>
                </c:pt>
                <c:pt idx="71">
                  <c:v>-20.653999999999996</c:v>
                </c:pt>
                <c:pt idx="72">
                  <c:v>71.675999999999988</c:v>
                </c:pt>
                <c:pt idx="73">
                  <c:v>98.275999999999954</c:v>
                </c:pt>
                <c:pt idx="74">
                  <c:v>36.85899999999998</c:v>
                </c:pt>
                <c:pt idx="75">
                  <c:v>57.629999999999995</c:v>
                </c:pt>
                <c:pt idx="76">
                  <c:v>76.243999999999971</c:v>
                </c:pt>
                <c:pt idx="77">
                  <c:v>96.776999999999987</c:v>
                </c:pt>
                <c:pt idx="78">
                  <c:v>108.99299999999999</c:v>
                </c:pt>
                <c:pt idx="79">
                  <c:v>78.312000000000012</c:v>
                </c:pt>
                <c:pt idx="80">
                  <c:v>53.809000000000026</c:v>
                </c:pt>
                <c:pt idx="81">
                  <c:v>69.884999999999991</c:v>
                </c:pt>
                <c:pt idx="82">
                  <c:v>88.224000000000018</c:v>
                </c:pt>
                <c:pt idx="83">
                  <c:v>90.779000000000025</c:v>
                </c:pt>
                <c:pt idx="84">
                  <c:v>82.355000000000018</c:v>
                </c:pt>
                <c:pt idx="85">
                  <c:v>107.27599999999998</c:v>
                </c:pt>
                <c:pt idx="86">
                  <c:v>105.083</c:v>
                </c:pt>
                <c:pt idx="87">
                  <c:v>104.68199999999999</c:v>
                </c:pt>
                <c:pt idx="88">
                  <c:v>99.505999999999972</c:v>
                </c:pt>
                <c:pt idx="89">
                  <c:v>100.91299999999998</c:v>
                </c:pt>
                <c:pt idx="90">
                  <c:v>98.345000000000027</c:v>
                </c:pt>
                <c:pt idx="91">
                  <c:v>96.207999999999998</c:v>
                </c:pt>
                <c:pt idx="92">
                  <c:v>98.809000000000026</c:v>
                </c:pt>
                <c:pt idx="93">
                  <c:v>98.918999999999983</c:v>
                </c:pt>
                <c:pt idx="94">
                  <c:v>93.782000000000011</c:v>
                </c:pt>
                <c:pt idx="95">
                  <c:v>93.622000000000014</c:v>
                </c:pt>
                <c:pt idx="96">
                  <c:v>96.309000000000026</c:v>
                </c:pt>
                <c:pt idx="97">
                  <c:v>99.378000000000014</c:v>
                </c:pt>
                <c:pt idx="98">
                  <c:v>99.824999999999989</c:v>
                </c:pt>
                <c:pt idx="99">
                  <c:v>91.34699999999998</c:v>
                </c:pt>
                <c:pt idx="100">
                  <c:v>88.668999999999983</c:v>
                </c:pt>
                <c:pt idx="101">
                  <c:v>84.296999999999997</c:v>
                </c:pt>
                <c:pt idx="102">
                  <c:v>92.085000000000008</c:v>
                </c:pt>
                <c:pt idx="103">
                  <c:v>95.985000000000014</c:v>
                </c:pt>
                <c:pt idx="104">
                  <c:v>82.140999999999991</c:v>
                </c:pt>
                <c:pt idx="105">
                  <c:v>93.171999999999969</c:v>
                </c:pt>
                <c:pt idx="106">
                  <c:v>91.61099999999999</c:v>
                </c:pt>
                <c:pt idx="107">
                  <c:v>96.36099999999999</c:v>
                </c:pt>
                <c:pt idx="108">
                  <c:v>94.921000000000021</c:v>
                </c:pt>
                <c:pt idx="109">
                  <c:v>98.327000000000027</c:v>
                </c:pt>
                <c:pt idx="110">
                  <c:v>100.93899999999996</c:v>
                </c:pt>
                <c:pt idx="111">
                  <c:v>97.250000000000028</c:v>
                </c:pt>
                <c:pt idx="112">
                  <c:v>91.228999999999985</c:v>
                </c:pt>
                <c:pt idx="113">
                  <c:v>93.583999999999975</c:v>
                </c:pt>
                <c:pt idx="114">
                  <c:v>98.718000000000018</c:v>
                </c:pt>
                <c:pt idx="115">
                  <c:v>98.216000000000037</c:v>
                </c:pt>
                <c:pt idx="116">
                  <c:v>102.363</c:v>
                </c:pt>
                <c:pt idx="117">
                  <c:v>98.112000000000023</c:v>
                </c:pt>
                <c:pt idx="118">
                  <c:v>106.44600000000003</c:v>
                </c:pt>
                <c:pt idx="119">
                  <c:v>110.44000000000003</c:v>
                </c:pt>
                <c:pt idx="120">
                  <c:v>108.41499999999996</c:v>
                </c:pt>
                <c:pt idx="121">
                  <c:v>112.07300000000004</c:v>
                </c:pt>
                <c:pt idx="122">
                  <c:v>114.29499999999999</c:v>
                </c:pt>
                <c:pt idx="123">
                  <c:v>118.517</c:v>
                </c:pt>
                <c:pt idx="124">
                  <c:v>114.85799999999998</c:v>
                </c:pt>
                <c:pt idx="125">
                  <c:v>114.83399999999997</c:v>
                </c:pt>
                <c:pt idx="126">
                  <c:v>114.92599999999999</c:v>
                </c:pt>
                <c:pt idx="127">
                  <c:v>113.97299999999998</c:v>
                </c:pt>
                <c:pt idx="128">
                  <c:v>114.60999999999999</c:v>
                </c:pt>
                <c:pt idx="129">
                  <c:v>116.679</c:v>
                </c:pt>
                <c:pt idx="130">
                  <c:v>114.08600000000001</c:v>
                </c:pt>
                <c:pt idx="131">
                  <c:v>115.46800000000002</c:v>
                </c:pt>
                <c:pt idx="132">
                  <c:v>114.26099999999997</c:v>
                </c:pt>
                <c:pt idx="133">
                  <c:v>112.50900000000001</c:v>
                </c:pt>
                <c:pt idx="134">
                  <c:v>110.42600000000002</c:v>
                </c:pt>
                <c:pt idx="135">
                  <c:v>114.84399999999999</c:v>
                </c:pt>
                <c:pt idx="136">
                  <c:v>117.76900000000003</c:v>
                </c:pt>
                <c:pt idx="137">
                  <c:v>112.18299999999999</c:v>
                </c:pt>
                <c:pt idx="138">
                  <c:v>115.16800000000001</c:v>
                </c:pt>
                <c:pt idx="139">
                  <c:v>111.39599999999999</c:v>
                </c:pt>
                <c:pt idx="140">
                  <c:v>101.78700000000003</c:v>
                </c:pt>
                <c:pt idx="141">
                  <c:v>114.798</c:v>
                </c:pt>
                <c:pt idx="142">
                  <c:v>112.96599999999998</c:v>
                </c:pt>
                <c:pt idx="143">
                  <c:v>111.459</c:v>
                </c:pt>
                <c:pt idx="144">
                  <c:v>113.34200000000001</c:v>
                </c:pt>
                <c:pt idx="145">
                  <c:v>116.54800000000003</c:v>
                </c:pt>
                <c:pt idx="146">
                  <c:v>118.821</c:v>
                </c:pt>
                <c:pt idx="147">
                  <c:v>106.714</c:v>
                </c:pt>
                <c:pt idx="148">
                  <c:v>104.68100000000001</c:v>
                </c:pt>
                <c:pt idx="149">
                  <c:v>100.44499999999999</c:v>
                </c:pt>
                <c:pt idx="150">
                  <c:v>104.16600000000003</c:v>
                </c:pt>
                <c:pt idx="151">
                  <c:v>104.62800000000001</c:v>
                </c:pt>
                <c:pt idx="152">
                  <c:v>106.71800000000002</c:v>
                </c:pt>
                <c:pt idx="153">
                  <c:v>101.31300000000002</c:v>
                </c:pt>
                <c:pt idx="154">
                  <c:v>97.248999999999995</c:v>
                </c:pt>
                <c:pt idx="155">
                  <c:v>101.96100000000001</c:v>
                </c:pt>
                <c:pt idx="156">
                  <c:v>101.30100000000002</c:v>
                </c:pt>
                <c:pt idx="157">
                  <c:v>102.16399999999999</c:v>
                </c:pt>
                <c:pt idx="158">
                  <c:v>103.15899999999999</c:v>
                </c:pt>
                <c:pt idx="159">
                  <c:v>101.31100000000001</c:v>
                </c:pt>
                <c:pt idx="160">
                  <c:v>115.63599999999997</c:v>
                </c:pt>
                <c:pt idx="161">
                  <c:v>117.74000000000001</c:v>
                </c:pt>
                <c:pt idx="162">
                  <c:v>109.34799999999998</c:v>
                </c:pt>
                <c:pt idx="163">
                  <c:v>104.185</c:v>
                </c:pt>
                <c:pt idx="164">
                  <c:v>104.52000000000001</c:v>
                </c:pt>
                <c:pt idx="165">
                  <c:v>106.44700000000003</c:v>
                </c:pt>
                <c:pt idx="166">
                  <c:v>115.57599999999999</c:v>
                </c:pt>
                <c:pt idx="167">
                  <c:v>118.672</c:v>
                </c:pt>
                <c:pt idx="168">
                  <c:v>116.34800000000001</c:v>
                </c:pt>
                <c:pt idx="169">
                  <c:v>111.35900000000001</c:v>
                </c:pt>
                <c:pt idx="170">
                  <c:v>109.96600000000001</c:v>
                </c:pt>
                <c:pt idx="171">
                  <c:v>113.07</c:v>
                </c:pt>
                <c:pt idx="172">
                  <c:v>108.15400000000002</c:v>
                </c:pt>
                <c:pt idx="173">
                  <c:v>107.27000000000001</c:v>
                </c:pt>
                <c:pt idx="174">
                  <c:v>107.554</c:v>
                </c:pt>
                <c:pt idx="175">
                  <c:v>107.46000000000001</c:v>
                </c:pt>
                <c:pt idx="176">
                  <c:v>103.01500000000001</c:v>
                </c:pt>
                <c:pt idx="177">
                  <c:v>111.36400000000003</c:v>
                </c:pt>
                <c:pt idx="178">
                  <c:v>108.05500000000004</c:v>
                </c:pt>
                <c:pt idx="179">
                  <c:v>106.88299999999998</c:v>
                </c:pt>
                <c:pt idx="180">
                  <c:v>100.75900000000001</c:v>
                </c:pt>
                <c:pt idx="181">
                  <c:v>108.43699999999998</c:v>
                </c:pt>
                <c:pt idx="182">
                  <c:v>111.28300000000002</c:v>
                </c:pt>
                <c:pt idx="183">
                  <c:v>105.149</c:v>
                </c:pt>
                <c:pt idx="184">
                  <c:v>105.20899999999997</c:v>
                </c:pt>
                <c:pt idx="185">
                  <c:v>115.14699999999999</c:v>
                </c:pt>
                <c:pt idx="186">
                  <c:v>112.66300000000001</c:v>
                </c:pt>
                <c:pt idx="187">
                  <c:v>115.09700000000001</c:v>
                </c:pt>
                <c:pt idx="188">
                  <c:v>112.37999999999997</c:v>
                </c:pt>
                <c:pt idx="189">
                  <c:v>108.93699999999998</c:v>
                </c:pt>
                <c:pt idx="190">
                  <c:v>110.45699999999999</c:v>
                </c:pt>
                <c:pt idx="191">
                  <c:v>104.00800000000004</c:v>
                </c:pt>
                <c:pt idx="192">
                  <c:v>112.75299999999999</c:v>
                </c:pt>
                <c:pt idx="193">
                  <c:v>101.23600000000002</c:v>
                </c:pt>
                <c:pt idx="194">
                  <c:v>92.993000000000023</c:v>
                </c:pt>
                <c:pt idx="195">
                  <c:v>96.296999999999969</c:v>
                </c:pt>
                <c:pt idx="196">
                  <c:v>95.260000000000019</c:v>
                </c:pt>
                <c:pt idx="197">
                  <c:v>106.08500000000001</c:v>
                </c:pt>
                <c:pt idx="198">
                  <c:v>126.971</c:v>
                </c:pt>
                <c:pt idx="199">
                  <c:v>90.9</c:v>
                </c:pt>
                <c:pt idx="200">
                  <c:v>91.290999999999997</c:v>
                </c:pt>
                <c:pt idx="201">
                  <c:v>99.035000000000025</c:v>
                </c:pt>
                <c:pt idx="202">
                  <c:v>93.142000000000024</c:v>
                </c:pt>
                <c:pt idx="203">
                  <c:v>108.43299999999996</c:v>
                </c:pt>
                <c:pt idx="204">
                  <c:v>103.30600000000001</c:v>
                </c:pt>
                <c:pt idx="205">
                  <c:v>94.241000000000014</c:v>
                </c:pt>
                <c:pt idx="206">
                  <c:v>99.251000000000005</c:v>
                </c:pt>
                <c:pt idx="207">
                  <c:v>101.88400000000001</c:v>
                </c:pt>
                <c:pt idx="208">
                  <c:v>104.81</c:v>
                </c:pt>
                <c:pt idx="209">
                  <c:v>95.410000000000025</c:v>
                </c:pt>
                <c:pt idx="210">
                  <c:v>95.993999999999971</c:v>
                </c:pt>
                <c:pt idx="211">
                  <c:v>96.426000000000016</c:v>
                </c:pt>
                <c:pt idx="212">
                  <c:v>95.444000000000017</c:v>
                </c:pt>
                <c:pt idx="213">
                  <c:v>110.553</c:v>
                </c:pt>
                <c:pt idx="214">
                  <c:v>109.49099999999999</c:v>
                </c:pt>
                <c:pt idx="215">
                  <c:v>101.80500000000001</c:v>
                </c:pt>
                <c:pt idx="216">
                  <c:v>111.11799999999999</c:v>
                </c:pt>
                <c:pt idx="217">
                  <c:v>96.23599999999999</c:v>
                </c:pt>
                <c:pt idx="218">
                  <c:v>73.716000000000008</c:v>
                </c:pt>
                <c:pt idx="219">
                  <c:v>77.994000000000028</c:v>
                </c:pt>
                <c:pt idx="220">
                  <c:v>85.09099999999998</c:v>
                </c:pt>
                <c:pt idx="221">
                  <c:v>99.597000000000008</c:v>
                </c:pt>
                <c:pt idx="222">
                  <c:v>96.286000000000001</c:v>
                </c:pt>
                <c:pt idx="223">
                  <c:v>106.136</c:v>
                </c:pt>
                <c:pt idx="224">
                  <c:v>102.54699999999997</c:v>
                </c:pt>
                <c:pt idx="225">
                  <c:v>110.476</c:v>
                </c:pt>
                <c:pt idx="226">
                  <c:v>82.89100000000002</c:v>
                </c:pt>
                <c:pt idx="227">
                  <c:v>83.302999999999997</c:v>
                </c:pt>
                <c:pt idx="228">
                  <c:v>92.436999999999983</c:v>
                </c:pt>
                <c:pt idx="229">
                  <c:v>93.047000000000025</c:v>
                </c:pt>
                <c:pt idx="230">
                  <c:v>82.885999999999996</c:v>
                </c:pt>
                <c:pt idx="231">
                  <c:v>100.50199999999998</c:v>
                </c:pt>
                <c:pt idx="232">
                  <c:v>99.498999999999995</c:v>
                </c:pt>
                <c:pt idx="233">
                  <c:v>113.38300000000001</c:v>
                </c:pt>
                <c:pt idx="234">
                  <c:v>106.56099999999998</c:v>
                </c:pt>
                <c:pt idx="235">
                  <c:v>100.88300000000001</c:v>
                </c:pt>
                <c:pt idx="236">
                  <c:v>91.98399999999998</c:v>
                </c:pt>
                <c:pt idx="237">
                  <c:v>95.375999999999976</c:v>
                </c:pt>
                <c:pt idx="238">
                  <c:v>85.62299999999999</c:v>
                </c:pt>
                <c:pt idx="239">
                  <c:v>91.800000000000011</c:v>
                </c:pt>
                <c:pt idx="240">
                  <c:v>104.72000000000003</c:v>
                </c:pt>
                <c:pt idx="241">
                  <c:v>102.01699999999997</c:v>
                </c:pt>
                <c:pt idx="242">
                  <c:v>106.57300000000001</c:v>
                </c:pt>
                <c:pt idx="243">
                  <c:v>117.977</c:v>
                </c:pt>
                <c:pt idx="244">
                  <c:v>112.85900000000001</c:v>
                </c:pt>
                <c:pt idx="245">
                  <c:v>104.22599999999997</c:v>
                </c:pt>
                <c:pt idx="246">
                  <c:v>104.11899999999997</c:v>
                </c:pt>
                <c:pt idx="247">
                  <c:v>120.41200000000001</c:v>
                </c:pt>
                <c:pt idx="248">
                  <c:v>123.58599999999998</c:v>
                </c:pt>
                <c:pt idx="249">
                  <c:v>116.88299999999998</c:v>
                </c:pt>
                <c:pt idx="250">
                  <c:v>113.01599999999999</c:v>
                </c:pt>
                <c:pt idx="251">
                  <c:v>124.49799999999996</c:v>
                </c:pt>
                <c:pt idx="252">
                  <c:v>119.84199999999998</c:v>
                </c:pt>
                <c:pt idx="253">
                  <c:v>116.15900000000002</c:v>
                </c:pt>
                <c:pt idx="254">
                  <c:v>116.67500000000001</c:v>
                </c:pt>
                <c:pt idx="255">
                  <c:v>108.76300000000001</c:v>
                </c:pt>
                <c:pt idx="256">
                  <c:v>105.48600000000002</c:v>
                </c:pt>
                <c:pt idx="257">
                  <c:v>100.67599999999999</c:v>
                </c:pt>
                <c:pt idx="258">
                  <c:v>108.67099999999996</c:v>
                </c:pt>
                <c:pt idx="259">
                  <c:v>115.76800000000003</c:v>
                </c:pt>
                <c:pt idx="260">
                  <c:v>117.91800000000001</c:v>
                </c:pt>
                <c:pt idx="261">
                  <c:v>102.553</c:v>
                </c:pt>
                <c:pt idx="262">
                  <c:v>101.09999999999997</c:v>
                </c:pt>
                <c:pt idx="263">
                  <c:v>102.21100000000001</c:v>
                </c:pt>
                <c:pt idx="264">
                  <c:v>93.944999999999993</c:v>
                </c:pt>
                <c:pt idx="265">
                  <c:v>114.893</c:v>
                </c:pt>
                <c:pt idx="266">
                  <c:v>113.77800000000002</c:v>
                </c:pt>
                <c:pt idx="267">
                  <c:v>106.029</c:v>
                </c:pt>
                <c:pt idx="268">
                  <c:v>111.69</c:v>
                </c:pt>
                <c:pt idx="269">
                  <c:v>110.60400000000004</c:v>
                </c:pt>
                <c:pt idx="270">
                  <c:v>112.14499999999998</c:v>
                </c:pt>
                <c:pt idx="271">
                  <c:v>92.496000000000038</c:v>
                </c:pt>
                <c:pt idx="272">
                  <c:v>90.701000000000022</c:v>
                </c:pt>
                <c:pt idx="273">
                  <c:v>101.35900000000004</c:v>
                </c:pt>
                <c:pt idx="274">
                  <c:v>94.185000000000002</c:v>
                </c:pt>
                <c:pt idx="275">
                  <c:v>96.807000000000016</c:v>
                </c:pt>
                <c:pt idx="276">
                  <c:v>90.872000000000014</c:v>
                </c:pt>
                <c:pt idx="277">
                  <c:v>93.900999999999954</c:v>
                </c:pt>
                <c:pt idx="278">
                  <c:v>81.313999999999965</c:v>
                </c:pt>
                <c:pt idx="279">
                  <c:v>88.567000000000007</c:v>
                </c:pt>
                <c:pt idx="280">
                  <c:v>90.863999999999976</c:v>
                </c:pt>
                <c:pt idx="281">
                  <c:v>96.121999999999986</c:v>
                </c:pt>
                <c:pt idx="282">
                  <c:v>95.637</c:v>
                </c:pt>
                <c:pt idx="283">
                  <c:v>105.13400000000001</c:v>
                </c:pt>
                <c:pt idx="284">
                  <c:v>93.238</c:v>
                </c:pt>
                <c:pt idx="285">
                  <c:v>90.411000000000001</c:v>
                </c:pt>
                <c:pt idx="286">
                  <c:v>80.616999999999962</c:v>
                </c:pt>
                <c:pt idx="287">
                  <c:v>91.194999999999993</c:v>
                </c:pt>
                <c:pt idx="288">
                  <c:v>76.249000000000024</c:v>
                </c:pt>
                <c:pt idx="289">
                  <c:v>73.02600000000001</c:v>
                </c:pt>
                <c:pt idx="290">
                  <c:v>69.573999999999984</c:v>
                </c:pt>
                <c:pt idx="291">
                  <c:v>83.788999999999987</c:v>
                </c:pt>
                <c:pt idx="292">
                  <c:v>85.857000000000028</c:v>
                </c:pt>
                <c:pt idx="293">
                  <c:v>95.210000000000036</c:v>
                </c:pt>
                <c:pt idx="294">
                  <c:v>87.389999999999986</c:v>
                </c:pt>
                <c:pt idx="295">
                  <c:v>86.467999999999961</c:v>
                </c:pt>
                <c:pt idx="296">
                  <c:v>81.507000000000005</c:v>
                </c:pt>
                <c:pt idx="297">
                  <c:v>61.59699999999998</c:v>
                </c:pt>
                <c:pt idx="298">
                  <c:v>80.364000000000033</c:v>
                </c:pt>
                <c:pt idx="299">
                  <c:v>82.273999999999972</c:v>
                </c:pt>
                <c:pt idx="300">
                  <c:v>76.105999999999995</c:v>
                </c:pt>
                <c:pt idx="301">
                  <c:v>76.09099999999998</c:v>
                </c:pt>
                <c:pt idx="302">
                  <c:v>80.378999999999991</c:v>
                </c:pt>
                <c:pt idx="303">
                  <c:v>84.066000000000003</c:v>
                </c:pt>
                <c:pt idx="304">
                  <c:v>93.930999999999983</c:v>
                </c:pt>
                <c:pt idx="305">
                  <c:v>89.411999999999978</c:v>
                </c:pt>
                <c:pt idx="306">
                  <c:v>82.396999999999991</c:v>
                </c:pt>
                <c:pt idx="307">
                  <c:v>81.185999999999979</c:v>
                </c:pt>
                <c:pt idx="308">
                  <c:v>71.75</c:v>
                </c:pt>
                <c:pt idx="309">
                  <c:v>80.733000000000004</c:v>
                </c:pt>
                <c:pt idx="310">
                  <c:v>78.928000000000026</c:v>
                </c:pt>
                <c:pt idx="311">
                  <c:v>86.051000000000016</c:v>
                </c:pt>
                <c:pt idx="312">
                  <c:v>80.645999999999987</c:v>
                </c:pt>
                <c:pt idx="313">
                  <c:v>96.607000000000028</c:v>
                </c:pt>
                <c:pt idx="314">
                  <c:v>88.454999999999984</c:v>
                </c:pt>
                <c:pt idx="315">
                  <c:v>90.903999999999996</c:v>
                </c:pt>
                <c:pt idx="316">
                  <c:v>83.776999999999987</c:v>
                </c:pt>
                <c:pt idx="317">
                  <c:v>87.569000000000017</c:v>
                </c:pt>
                <c:pt idx="318">
                  <c:v>71.144000000000005</c:v>
                </c:pt>
                <c:pt idx="319">
                  <c:v>71.295000000000016</c:v>
                </c:pt>
                <c:pt idx="320">
                  <c:v>66.868000000000052</c:v>
                </c:pt>
                <c:pt idx="321">
                  <c:v>63.949000000000012</c:v>
                </c:pt>
                <c:pt idx="322">
                  <c:v>81.648000000000025</c:v>
                </c:pt>
                <c:pt idx="323">
                  <c:v>71.670999999999992</c:v>
                </c:pt>
                <c:pt idx="324">
                  <c:v>64.600999999999999</c:v>
                </c:pt>
                <c:pt idx="325">
                  <c:v>80.894999999999982</c:v>
                </c:pt>
                <c:pt idx="326">
                  <c:v>73.393000000000029</c:v>
                </c:pt>
                <c:pt idx="327">
                  <c:v>75.173000000000002</c:v>
                </c:pt>
                <c:pt idx="328">
                  <c:v>64.336999999999989</c:v>
                </c:pt>
                <c:pt idx="329">
                  <c:v>55.125</c:v>
                </c:pt>
                <c:pt idx="330">
                  <c:v>48.831000000000017</c:v>
                </c:pt>
                <c:pt idx="331">
                  <c:v>52.924999999999955</c:v>
                </c:pt>
                <c:pt idx="332">
                  <c:v>60.199999999999989</c:v>
                </c:pt>
                <c:pt idx="333">
                  <c:v>55.025000000000034</c:v>
                </c:pt>
                <c:pt idx="334">
                  <c:v>52.086000000000013</c:v>
                </c:pt>
                <c:pt idx="335">
                  <c:v>62.115999999999985</c:v>
                </c:pt>
                <c:pt idx="336">
                  <c:v>64.529999999999973</c:v>
                </c:pt>
                <c:pt idx="337">
                  <c:v>65.312999999999988</c:v>
                </c:pt>
                <c:pt idx="338">
                  <c:v>63.555000000000007</c:v>
                </c:pt>
                <c:pt idx="339">
                  <c:v>44.816000000000031</c:v>
                </c:pt>
                <c:pt idx="340">
                  <c:v>41.240000000000009</c:v>
                </c:pt>
                <c:pt idx="341">
                  <c:v>43.33200000000005</c:v>
                </c:pt>
                <c:pt idx="342">
                  <c:v>44.319000000000017</c:v>
                </c:pt>
                <c:pt idx="343">
                  <c:v>42.906000000000006</c:v>
                </c:pt>
                <c:pt idx="344">
                  <c:v>34.143000000000029</c:v>
                </c:pt>
                <c:pt idx="345">
                  <c:v>39.689000000000021</c:v>
                </c:pt>
                <c:pt idx="346">
                  <c:v>48.620000000000005</c:v>
                </c:pt>
                <c:pt idx="347">
                  <c:v>53.084000000000003</c:v>
                </c:pt>
                <c:pt idx="348">
                  <c:v>38.532999999999959</c:v>
                </c:pt>
                <c:pt idx="349">
                  <c:v>25.022000000000048</c:v>
                </c:pt>
                <c:pt idx="350">
                  <c:v>28.932999999999993</c:v>
                </c:pt>
                <c:pt idx="351">
                  <c:v>49.211999999999989</c:v>
                </c:pt>
                <c:pt idx="352">
                  <c:v>54.14100000000002</c:v>
                </c:pt>
                <c:pt idx="353">
                  <c:v>40.125999999999976</c:v>
                </c:pt>
                <c:pt idx="354">
                  <c:v>42.310999999999979</c:v>
                </c:pt>
                <c:pt idx="355">
                  <c:v>50.639999999999986</c:v>
                </c:pt>
                <c:pt idx="356">
                  <c:v>37.75</c:v>
                </c:pt>
                <c:pt idx="357">
                  <c:v>33.38900000000001</c:v>
                </c:pt>
                <c:pt idx="358">
                  <c:v>36.552000000000021</c:v>
                </c:pt>
                <c:pt idx="359">
                  <c:v>40.811000000000035</c:v>
                </c:pt>
                <c:pt idx="360">
                  <c:v>32.290999999999997</c:v>
                </c:pt>
                <c:pt idx="361">
                  <c:v>30.531000000000006</c:v>
                </c:pt>
                <c:pt idx="362">
                  <c:v>25.597000000000037</c:v>
                </c:pt>
                <c:pt idx="363">
                  <c:v>38.25200000000001</c:v>
                </c:pt>
                <c:pt idx="364">
                  <c:v>43.509000000000015</c:v>
                </c:pt>
                <c:pt idx="365">
                  <c:v>10.807999999999993</c:v>
                </c:pt>
                <c:pt idx="366">
                  <c:v>27.567000000000007</c:v>
                </c:pt>
                <c:pt idx="367">
                  <c:v>-2.9329999999999927</c:v>
                </c:pt>
                <c:pt idx="368">
                  <c:v>-16.154999999999973</c:v>
                </c:pt>
                <c:pt idx="369">
                  <c:v>3.8900000000000432</c:v>
                </c:pt>
                <c:pt idx="370">
                  <c:v>-7.2069999999999936</c:v>
                </c:pt>
                <c:pt idx="371">
                  <c:v>20.629999999999995</c:v>
                </c:pt>
                <c:pt idx="372">
                  <c:v>1.5779999999999745</c:v>
                </c:pt>
                <c:pt idx="373">
                  <c:v>-9.2589999999999577</c:v>
                </c:pt>
                <c:pt idx="374">
                  <c:v>-9.7649999999999864</c:v>
                </c:pt>
                <c:pt idx="375">
                  <c:v>-24.774000000000001</c:v>
                </c:pt>
                <c:pt idx="376">
                  <c:v>-19.642999999999972</c:v>
                </c:pt>
                <c:pt idx="377">
                  <c:v>-6.8559999999999945</c:v>
                </c:pt>
                <c:pt idx="378">
                  <c:v>-6.7350000000000136</c:v>
                </c:pt>
                <c:pt idx="379">
                  <c:v>-9.3619999999999663</c:v>
                </c:pt>
                <c:pt idx="380">
                  <c:v>-6.9620000000000459</c:v>
                </c:pt>
                <c:pt idx="381">
                  <c:v>-8.11099999999999</c:v>
                </c:pt>
                <c:pt idx="382">
                  <c:v>-11.575999999999965</c:v>
                </c:pt>
                <c:pt idx="383">
                  <c:v>-9.8449999999999704</c:v>
                </c:pt>
                <c:pt idx="384">
                  <c:v>-14.800000000000011</c:v>
                </c:pt>
                <c:pt idx="385">
                  <c:v>-9.3170000000000073</c:v>
                </c:pt>
                <c:pt idx="386">
                  <c:v>-8.5629999999999882</c:v>
                </c:pt>
                <c:pt idx="387">
                  <c:v>4.8639999999999759</c:v>
                </c:pt>
                <c:pt idx="388">
                  <c:v>1.5039999999999623</c:v>
                </c:pt>
                <c:pt idx="389">
                  <c:v>-14</c:v>
                </c:pt>
                <c:pt idx="390">
                  <c:v>-20.581999999999994</c:v>
                </c:pt>
                <c:pt idx="391">
                  <c:v>-14.040999999999997</c:v>
                </c:pt>
                <c:pt idx="392">
                  <c:v>-15.928999999999974</c:v>
                </c:pt>
                <c:pt idx="393">
                  <c:v>-11.409999999999968</c:v>
                </c:pt>
                <c:pt idx="394">
                  <c:v>-13.725999999999999</c:v>
                </c:pt>
                <c:pt idx="395">
                  <c:v>12.211999999999989</c:v>
                </c:pt>
                <c:pt idx="396">
                  <c:v>-9.8949999999999818</c:v>
                </c:pt>
                <c:pt idx="397">
                  <c:v>-10.278999999999996</c:v>
                </c:pt>
                <c:pt idx="398">
                  <c:v>-5.3420000000000414</c:v>
                </c:pt>
                <c:pt idx="399">
                  <c:v>3.6260000000000332</c:v>
                </c:pt>
                <c:pt idx="400">
                  <c:v>14.027000000000044</c:v>
                </c:pt>
                <c:pt idx="401">
                  <c:v>5.2909999999999968</c:v>
                </c:pt>
                <c:pt idx="402">
                  <c:v>7.5910000000000082</c:v>
                </c:pt>
                <c:pt idx="403">
                  <c:v>19.19599999999997</c:v>
                </c:pt>
                <c:pt idx="404">
                  <c:v>-5.6419999999999959</c:v>
                </c:pt>
                <c:pt idx="405">
                  <c:v>9.0509999999999877</c:v>
                </c:pt>
                <c:pt idx="406">
                  <c:v>15.385999999999967</c:v>
                </c:pt>
                <c:pt idx="407">
                  <c:v>11.245999999999981</c:v>
                </c:pt>
                <c:pt idx="408">
                  <c:v>24.287000000000035</c:v>
                </c:pt>
                <c:pt idx="409">
                  <c:v>30.480999999999995</c:v>
                </c:pt>
                <c:pt idx="410">
                  <c:v>20.353000000000009</c:v>
                </c:pt>
                <c:pt idx="411">
                  <c:v>29.783000000000015</c:v>
                </c:pt>
                <c:pt idx="412">
                  <c:v>43.690999999999974</c:v>
                </c:pt>
                <c:pt idx="413">
                  <c:v>47.187999999999988</c:v>
                </c:pt>
                <c:pt idx="414">
                  <c:v>44.258000000000038</c:v>
                </c:pt>
                <c:pt idx="415">
                  <c:v>46.079000000000008</c:v>
                </c:pt>
                <c:pt idx="416">
                  <c:v>52.869000000000028</c:v>
                </c:pt>
                <c:pt idx="417">
                  <c:v>59.490000000000009</c:v>
                </c:pt>
                <c:pt idx="418">
                  <c:v>49.954999999999984</c:v>
                </c:pt>
                <c:pt idx="419">
                  <c:v>61.158000000000015</c:v>
                </c:pt>
                <c:pt idx="420">
                  <c:v>72.125</c:v>
                </c:pt>
                <c:pt idx="421">
                  <c:v>34.024000000000001</c:v>
                </c:pt>
                <c:pt idx="422">
                  <c:v>47.749000000000024</c:v>
                </c:pt>
                <c:pt idx="423">
                  <c:v>42.724999999999966</c:v>
                </c:pt>
                <c:pt idx="424">
                  <c:v>51.591000000000008</c:v>
                </c:pt>
                <c:pt idx="425">
                  <c:v>63.136000000000024</c:v>
                </c:pt>
                <c:pt idx="426">
                  <c:v>52.782000000000039</c:v>
                </c:pt>
                <c:pt idx="427">
                  <c:v>59.444000000000017</c:v>
                </c:pt>
                <c:pt idx="428">
                  <c:v>63.630999999999972</c:v>
                </c:pt>
                <c:pt idx="429">
                  <c:v>60.71999999999997</c:v>
                </c:pt>
                <c:pt idx="430">
                  <c:v>65.975000000000023</c:v>
                </c:pt>
                <c:pt idx="431">
                  <c:v>68.694999999999993</c:v>
                </c:pt>
                <c:pt idx="432">
                  <c:v>59.625</c:v>
                </c:pt>
                <c:pt idx="433">
                  <c:v>69.533000000000015</c:v>
                </c:pt>
                <c:pt idx="434">
                  <c:v>67.193999999999988</c:v>
                </c:pt>
                <c:pt idx="435">
                  <c:v>63.347000000000037</c:v>
                </c:pt>
                <c:pt idx="436">
                  <c:v>69.878000000000014</c:v>
                </c:pt>
                <c:pt idx="437">
                  <c:v>71.01400000000001</c:v>
                </c:pt>
                <c:pt idx="438">
                  <c:v>73.028999999999996</c:v>
                </c:pt>
                <c:pt idx="439">
                  <c:v>64.551999999999992</c:v>
                </c:pt>
                <c:pt idx="440">
                  <c:v>71.187000000000012</c:v>
                </c:pt>
                <c:pt idx="441">
                  <c:v>62.799000000000007</c:v>
                </c:pt>
                <c:pt idx="442">
                  <c:v>68.685999999999979</c:v>
                </c:pt>
                <c:pt idx="443">
                  <c:v>68.709000000000003</c:v>
                </c:pt>
                <c:pt idx="444">
                  <c:v>59.293999999999983</c:v>
                </c:pt>
                <c:pt idx="445">
                  <c:v>62.51400000000001</c:v>
                </c:pt>
                <c:pt idx="446">
                  <c:v>63.12700000000001</c:v>
                </c:pt>
                <c:pt idx="447">
                  <c:v>62.197000000000003</c:v>
                </c:pt>
                <c:pt idx="448">
                  <c:v>63.94</c:v>
                </c:pt>
                <c:pt idx="449">
                  <c:v>63.038000000000011</c:v>
                </c:pt>
                <c:pt idx="450">
                  <c:v>60.339999999999975</c:v>
                </c:pt>
                <c:pt idx="451">
                  <c:v>63.281999999999982</c:v>
                </c:pt>
                <c:pt idx="452">
                  <c:v>57.027000000000015</c:v>
                </c:pt>
                <c:pt idx="453">
                  <c:v>51.304000000000002</c:v>
                </c:pt>
                <c:pt idx="454">
                  <c:v>58.583000000000027</c:v>
                </c:pt>
                <c:pt idx="455">
                  <c:v>61.305000000000007</c:v>
                </c:pt>
                <c:pt idx="456">
                  <c:v>59.527999999999963</c:v>
                </c:pt>
                <c:pt idx="457">
                  <c:v>47.94599999999997</c:v>
                </c:pt>
                <c:pt idx="458">
                  <c:v>49.16500000000002</c:v>
                </c:pt>
                <c:pt idx="459">
                  <c:v>50.347000000000037</c:v>
                </c:pt>
                <c:pt idx="460">
                  <c:v>46.768000000000029</c:v>
                </c:pt>
                <c:pt idx="461">
                  <c:v>45.916999999999973</c:v>
                </c:pt>
                <c:pt idx="462">
                  <c:v>47.384000000000015</c:v>
                </c:pt>
                <c:pt idx="463">
                  <c:v>55.034999999999968</c:v>
                </c:pt>
                <c:pt idx="464">
                  <c:v>56.473000000000013</c:v>
                </c:pt>
                <c:pt idx="465">
                  <c:v>58.329000000000008</c:v>
                </c:pt>
                <c:pt idx="466">
                  <c:v>55.932000000000016</c:v>
                </c:pt>
                <c:pt idx="467">
                  <c:v>58.353999999999985</c:v>
                </c:pt>
                <c:pt idx="468">
                  <c:v>61.736999999999966</c:v>
                </c:pt>
                <c:pt idx="469">
                  <c:v>67.956000000000017</c:v>
                </c:pt>
                <c:pt idx="470">
                  <c:v>62.242999999999995</c:v>
                </c:pt>
                <c:pt idx="471">
                  <c:v>62.189000000000021</c:v>
                </c:pt>
                <c:pt idx="472">
                  <c:v>62.850999999999999</c:v>
                </c:pt>
                <c:pt idx="473">
                  <c:v>56.70599999999996</c:v>
                </c:pt>
                <c:pt idx="474">
                  <c:v>63.495999999999981</c:v>
                </c:pt>
                <c:pt idx="475">
                  <c:v>59.999000000000024</c:v>
                </c:pt>
                <c:pt idx="476">
                  <c:v>55.90300000000002</c:v>
                </c:pt>
                <c:pt idx="477">
                  <c:v>60.923999999999978</c:v>
                </c:pt>
                <c:pt idx="478">
                  <c:v>61.914000000000044</c:v>
                </c:pt>
                <c:pt idx="479">
                  <c:v>66.769999999999982</c:v>
                </c:pt>
                <c:pt idx="480">
                  <c:v>63.427000000000021</c:v>
                </c:pt>
                <c:pt idx="481">
                  <c:v>62.991000000000042</c:v>
                </c:pt>
                <c:pt idx="482">
                  <c:v>61.719000000000023</c:v>
                </c:pt>
                <c:pt idx="483">
                  <c:v>76.637999999999977</c:v>
                </c:pt>
                <c:pt idx="484">
                  <c:v>73.431000000000012</c:v>
                </c:pt>
                <c:pt idx="485">
                  <c:v>71.039000000000016</c:v>
                </c:pt>
                <c:pt idx="486">
                  <c:v>70.712000000000018</c:v>
                </c:pt>
                <c:pt idx="487">
                  <c:v>89.200999999999965</c:v>
                </c:pt>
                <c:pt idx="488">
                  <c:v>75.803999999999974</c:v>
                </c:pt>
                <c:pt idx="489">
                  <c:v>76.635000000000048</c:v>
                </c:pt>
                <c:pt idx="490">
                  <c:v>76.489000000000033</c:v>
                </c:pt>
                <c:pt idx="491">
                  <c:v>74.584000000000003</c:v>
                </c:pt>
                <c:pt idx="492">
                  <c:v>75.500999999999976</c:v>
                </c:pt>
                <c:pt idx="493">
                  <c:v>77.48399999999998</c:v>
                </c:pt>
                <c:pt idx="494">
                  <c:v>73.795999999999992</c:v>
                </c:pt>
                <c:pt idx="495">
                  <c:v>76.337999999999965</c:v>
                </c:pt>
                <c:pt idx="496">
                  <c:v>76.701999999999998</c:v>
                </c:pt>
                <c:pt idx="497">
                  <c:v>78.923000000000002</c:v>
                </c:pt>
                <c:pt idx="498">
                  <c:v>63.914000000000044</c:v>
                </c:pt>
                <c:pt idx="499">
                  <c:v>73.541000000000025</c:v>
                </c:pt>
                <c:pt idx="500">
                  <c:v>73.483000000000004</c:v>
                </c:pt>
                <c:pt idx="501">
                  <c:v>72.646000000000015</c:v>
                </c:pt>
                <c:pt idx="502">
                  <c:v>66.140999999999963</c:v>
                </c:pt>
                <c:pt idx="503">
                  <c:v>53.995000000000005</c:v>
                </c:pt>
                <c:pt idx="504">
                  <c:v>54.131000000000029</c:v>
                </c:pt>
                <c:pt idx="505">
                  <c:v>45.309000000000026</c:v>
                </c:pt>
              </c:numCache>
            </c:numRef>
          </c:val>
          <c:smooth val="0"/>
          <c:extLst>
            <c:ext xmlns:c16="http://schemas.microsoft.com/office/drawing/2014/chart" uri="{C3380CC4-5D6E-409C-BE32-E72D297353CC}">
              <c16:uniqueId val="{00000004-D513-4786-8E06-1822579619AC}"/>
            </c:ext>
          </c:extLst>
        </c:ser>
        <c:ser>
          <c:idx val="5"/>
          <c:order val="5"/>
          <c:tx>
            <c:strRef>
              <c:f>'directH (tkr)'!$C$49</c:f>
              <c:strCache>
                <c:ptCount val="1"/>
                <c:pt idx="0">
                  <c:v>VW 3 1/2 PERP nc-30-VW 2.7 PERP nc-22</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val>
            <c:numRef>
              <c:f>'directH (tkr)'!$F$49:$SQ$49</c:f>
              <c:numCache>
                <c:formatCode>0</c:formatCode>
                <c:ptCount val="506"/>
                <c:pt idx="0">
                  <c:v>0</c:v>
                </c:pt>
                <c:pt idx="1">
                  <c:v>4.9200000000000159</c:v>
                </c:pt>
                <c:pt idx="2">
                  <c:v>-14.721000000000004</c:v>
                </c:pt>
                <c:pt idx="3">
                  <c:v>0.94400000000001683</c:v>
                </c:pt>
                <c:pt idx="4">
                  <c:v>-3.7579999999999814</c:v>
                </c:pt>
                <c:pt idx="5">
                  <c:v>22.060000000000002</c:v>
                </c:pt>
                <c:pt idx="6">
                  <c:v>57.865000000000009</c:v>
                </c:pt>
                <c:pt idx="7">
                  <c:v>31.475999999999999</c:v>
                </c:pt>
                <c:pt idx="8">
                  <c:v>45.115000000000009</c:v>
                </c:pt>
                <c:pt idx="9">
                  <c:v>15.281999999999982</c:v>
                </c:pt>
                <c:pt idx="10">
                  <c:v>21.805000000000007</c:v>
                </c:pt>
                <c:pt idx="11">
                  <c:v>47.63900000000001</c:v>
                </c:pt>
                <c:pt idx="12">
                  <c:v>106.00099999999998</c:v>
                </c:pt>
                <c:pt idx="13">
                  <c:v>128.98699999999999</c:v>
                </c:pt>
                <c:pt idx="14">
                  <c:v>66.916999999999973</c:v>
                </c:pt>
                <c:pt idx="15">
                  <c:v>64.66500000000002</c:v>
                </c:pt>
                <c:pt idx="16">
                  <c:v>32.572000000000003</c:v>
                </c:pt>
                <c:pt idx="17">
                  <c:v>26.324000000000012</c:v>
                </c:pt>
                <c:pt idx="18">
                  <c:v>22.057000000000016</c:v>
                </c:pt>
                <c:pt idx="19">
                  <c:v>35.66700000000003</c:v>
                </c:pt>
                <c:pt idx="20">
                  <c:v>42.281000000000006</c:v>
                </c:pt>
                <c:pt idx="21">
                  <c:v>25.02800000000002</c:v>
                </c:pt>
                <c:pt idx="22">
                  <c:v>-4.714999999999975</c:v>
                </c:pt>
                <c:pt idx="23">
                  <c:v>-5.8359999999999559</c:v>
                </c:pt>
                <c:pt idx="24">
                  <c:v>-6.7000000000007276E-2</c:v>
                </c:pt>
                <c:pt idx="25">
                  <c:v>-6.6000000000030923E-2</c:v>
                </c:pt>
                <c:pt idx="26">
                  <c:v>-3.3659999999999854</c:v>
                </c:pt>
                <c:pt idx="27">
                  <c:v>-30.492999999999995</c:v>
                </c:pt>
                <c:pt idx="28">
                  <c:v>-47.538999999999987</c:v>
                </c:pt>
                <c:pt idx="29">
                  <c:v>-55.423000000000002</c:v>
                </c:pt>
                <c:pt idx="30">
                  <c:v>-37.383999999999958</c:v>
                </c:pt>
                <c:pt idx="31">
                  <c:v>-33.585999999999956</c:v>
                </c:pt>
                <c:pt idx="32">
                  <c:v>-34.298999999999978</c:v>
                </c:pt>
                <c:pt idx="33">
                  <c:v>-43.369000000000028</c:v>
                </c:pt>
                <c:pt idx="34">
                  <c:v>-48.197000000000003</c:v>
                </c:pt>
                <c:pt idx="35">
                  <c:v>-56.502999999999986</c:v>
                </c:pt>
                <c:pt idx="36">
                  <c:v>-62.963000000000022</c:v>
                </c:pt>
                <c:pt idx="37">
                  <c:v>-89.021999999999991</c:v>
                </c:pt>
                <c:pt idx="38">
                  <c:v>-41.057999999999993</c:v>
                </c:pt>
                <c:pt idx="39">
                  <c:v>-33.204000000000008</c:v>
                </c:pt>
                <c:pt idx="40">
                  <c:v>-19.651999999999987</c:v>
                </c:pt>
                <c:pt idx="41">
                  <c:v>17.999000000000024</c:v>
                </c:pt>
                <c:pt idx="42">
                  <c:v>-13.87299999999999</c:v>
                </c:pt>
                <c:pt idx="43">
                  <c:v>6.5949999999999704</c:v>
                </c:pt>
                <c:pt idx="44">
                  <c:v>-39.710000000000036</c:v>
                </c:pt>
                <c:pt idx="45">
                  <c:v>-51.572000000000003</c:v>
                </c:pt>
                <c:pt idx="46">
                  <c:v>-29.478000000000009</c:v>
                </c:pt>
                <c:pt idx="47">
                  <c:v>-0.15300000000002001</c:v>
                </c:pt>
                <c:pt idx="48">
                  <c:v>-6.2110000000000127</c:v>
                </c:pt>
                <c:pt idx="49">
                  <c:v>27.524999999999977</c:v>
                </c:pt>
                <c:pt idx="50">
                  <c:v>90.745999999999981</c:v>
                </c:pt>
                <c:pt idx="51">
                  <c:v>64.19199999999995</c:v>
                </c:pt>
                <c:pt idx="52">
                  <c:v>-3.4099999999999682</c:v>
                </c:pt>
                <c:pt idx="53">
                  <c:v>0.2199999999999136</c:v>
                </c:pt>
                <c:pt idx="54">
                  <c:v>-44.126999999999953</c:v>
                </c:pt>
                <c:pt idx="55">
                  <c:v>-39.174000000000092</c:v>
                </c:pt>
                <c:pt idx="56">
                  <c:v>-37.972999999999956</c:v>
                </c:pt>
                <c:pt idx="57">
                  <c:v>-23.449999999999932</c:v>
                </c:pt>
                <c:pt idx="58">
                  <c:v>-13.895999999999958</c:v>
                </c:pt>
                <c:pt idx="59">
                  <c:v>-51.615000000000009</c:v>
                </c:pt>
                <c:pt idx="60">
                  <c:v>-46.234999999999957</c:v>
                </c:pt>
                <c:pt idx="61">
                  <c:v>1.0090000000000146</c:v>
                </c:pt>
                <c:pt idx="62">
                  <c:v>109.18299999999999</c:v>
                </c:pt>
                <c:pt idx="63">
                  <c:v>22.68100000000004</c:v>
                </c:pt>
                <c:pt idx="64">
                  <c:v>-46.235000000000014</c:v>
                </c:pt>
                <c:pt idx="65">
                  <c:v>67.280000000000086</c:v>
                </c:pt>
                <c:pt idx="66">
                  <c:v>-46.850999999999999</c:v>
                </c:pt>
                <c:pt idx="67">
                  <c:v>-124.11900000000003</c:v>
                </c:pt>
                <c:pt idx="68">
                  <c:v>-133.01299999999992</c:v>
                </c:pt>
                <c:pt idx="69">
                  <c:v>-103.88999999999999</c:v>
                </c:pt>
                <c:pt idx="70">
                  <c:v>-6.0849999999999795</c:v>
                </c:pt>
                <c:pt idx="71">
                  <c:v>-39.222000000000037</c:v>
                </c:pt>
                <c:pt idx="72">
                  <c:v>61.495000000000005</c:v>
                </c:pt>
                <c:pt idx="73">
                  <c:v>97.859999999999957</c:v>
                </c:pt>
                <c:pt idx="74">
                  <c:v>24.865999999999985</c:v>
                </c:pt>
                <c:pt idx="75">
                  <c:v>66.614000000000033</c:v>
                </c:pt>
                <c:pt idx="76">
                  <c:v>88.163999999999987</c:v>
                </c:pt>
                <c:pt idx="77">
                  <c:v>117.47799999999998</c:v>
                </c:pt>
                <c:pt idx="78">
                  <c:v>130.072</c:v>
                </c:pt>
                <c:pt idx="79">
                  <c:v>93.633000000000038</c:v>
                </c:pt>
                <c:pt idx="80">
                  <c:v>66.63300000000001</c:v>
                </c:pt>
                <c:pt idx="81">
                  <c:v>90.192999999999984</c:v>
                </c:pt>
                <c:pt idx="82">
                  <c:v>113.93</c:v>
                </c:pt>
                <c:pt idx="83">
                  <c:v>117.10300000000001</c:v>
                </c:pt>
                <c:pt idx="84">
                  <c:v>107.18900000000002</c:v>
                </c:pt>
                <c:pt idx="85">
                  <c:v>130.98299999999998</c:v>
                </c:pt>
                <c:pt idx="86">
                  <c:v>129.53899999999999</c:v>
                </c:pt>
                <c:pt idx="87">
                  <c:v>128.15199999999999</c:v>
                </c:pt>
                <c:pt idx="88">
                  <c:v>125.05099999999999</c:v>
                </c:pt>
                <c:pt idx="89">
                  <c:v>127.74299999999999</c:v>
                </c:pt>
                <c:pt idx="90">
                  <c:v>127.44000000000003</c:v>
                </c:pt>
                <c:pt idx="91">
                  <c:v>125.47699999999998</c:v>
                </c:pt>
                <c:pt idx="92">
                  <c:v>128.29300000000001</c:v>
                </c:pt>
                <c:pt idx="93">
                  <c:v>128.64499999999998</c:v>
                </c:pt>
                <c:pt idx="94">
                  <c:v>122.46200000000002</c:v>
                </c:pt>
                <c:pt idx="95">
                  <c:v>122.07500000000002</c:v>
                </c:pt>
                <c:pt idx="96">
                  <c:v>126.31300000000002</c:v>
                </c:pt>
                <c:pt idx="97">
                  <c:v>129.44800000000001</c:v>
                </c:pt>
                <c:pt idx="98">
                  <c:v>129.31</c:v>
                </c:pt>
                <c:pt idx="99">
                  <c:v>117.345</c:v>
                </c:pt>
                <c:pt idx="100">
                  <c:v>117.43099999999998</c:v>
                </c:pt>
                <c:pt idx="101">
                  <c:v>112.785</c:v>
                </c:pt>
                <c:pt idx="102">
                  <c:v>117.42400000000004</c:v>
                </c:pt>
                <c:pt idx="103">
                  <c:v>120.90600000000001</c:v>
                </c:pt>
                <c:pt idx="104">
                  <c:v>108.577</c:v>
                </c:pt>
                <c:pt idx="105">
                  <c:v>118.63799999999998</c:v>
                </c:pt>
                <c:pt idx="106">
                  <c:v>116.37599999999998</c:v>
                </c:pt>
                <c:pt idx="107">
                  <c:v>120.32299999999998</c:v>
                </c:pt>
                <c:pt idx="108">
                  <c:v>119.12600000000003</c:v>
                </c:pt>
                <c:pt idx="109">
                  <c:v>120.88900000000004</c:v>
                </c:pt>
                <c:pt idx="110">
                  <c:v>121.99999999999997</c:v>
                </c:pt>
                <c:pt idx="111">
                  <c:v>115.59900000000002</c:v>
                </c:pt>
                <c:pt idx="112">
                  <c:v>106.17599999999999</c:v>
                </c:pt>
                <c:pt idx="113">
                  <c:v>105.42699999999999</c:v>
                </c:pt>
                <c:pt idx="114">
                  <c:v>109.80900000000003</c:v>
                </c:pt>
                <c:pt idx="115">
                  <c:v>106.74000000000004</c:v>
                </c:pt>
                <c:pt idx="116">
                  <c:v>109.51899999999998</c:v>
                </c:pt>
                <c:pt idx="117">
                  <c:v>103.48400000000001</c:v>
                </c:pt>
                <c:pt idx="118">
                  <c:v>104.55600000000004</c:v>
                </c:pt>
                <c:pt idx="119">
                  <c:v>104.70700000000002</c:v>
                </c:pt>
                <c:pt idx="120">
                  <c:v>101.62299999999996</c:v>
                </c:pt>
                <c:pt idx="121">
                  <c:v>102.54200000000003</c:v>
                </c:pt>
                <c:pt idx="122">
                  <c:v>104.33499999999998</c:v>
                </c:pt>
                <c:pt idx="123">
                  <c:v>108.24399999999997</c:v>
                </c:pt>
                <c:pt idx="124">
                  <c:v>105.11999999999998</c:v>
                </c:pt>
                <c:pt idx="125">
                  <c:v>105.45899999999997</c:v>
                </c:pt>
                <c:pt idx="126">
                  <c:v>105.108</c:v>
                </c:pt>
                <c:pt idx="127">
                  <c:v>104.61799999999999</c:v>
                </c:pt>
                <c:pt idx="128">
                  <c:v>105.00099999999998</c:v>
                </c:pt>
                <c:pt idx="129">
                  <c:v>106.20000000000002</c:v>
                </c:pt>
                <c:pt idx="130">
                  <c:v>103.81200000000001</c:v>
                </c:pt>
                <c:pt idx="131">
                  <c:v>105.18</c:v>
                </c:pt>
                <c:pt idx="132">
                  <c:v>104.82699999999997</c:v>
                </c:pt>
                <c:pt idx="133">
                  <c:v>103.58000000000001</c:v>
                </c:pt>
                <c:pt idx="134">
                  <c:v>101.33100000000002</c:v>
                </c:pt>
                <c:pt idx="135">
                  <c:v>105.25099999999998</c:v>
                </c:pt>
                <c:pt idx="136">
                  <c:v>108.46800000000002</c:v>
                </c:pt>
                <c:pt idx="137">
                  <c:v>103.75800000000001</c:v>
                </c:pt>
                <c:pt idx="138">
                  <c:v>106.77700000000002</c:v>
                </c:pt>
                <c:pt idx="139">
                  <c:v>101.79999999999998</c:v>
                </c:pt>
                <c:pt idx="140">
                  <c:v>93.632000000000033</c:v>
                </c:pt>
                <c:pt idx="141">
                  <c:v>105.76600000000002</c:v>
                </c:pt>
                <c:pt idx="142">
                  <c:v>105.30099999999999</c:v>
                </c:pt>
                <c:pt idx="143">
                  <c:v>104.73600000000002</c:v>
                </c:pt>
                <c:pt idx="144">
                  <c:v>107.35300000000001</c:v>
                </c:pt>
                <c:pt idx="145">
                  <c:v>112.55500000000004</c:v>
                </c:pt>
                <c:pt idx="146">
                  <c:v>116.55799999999999</c:v>
                </c:pt>
                <c:pt idx="147">
                  <c:v>106.80199999999999</c:v>
                </c:pt>
                <c:pt idx="148">
                  <c:v>104.56400000000002</c:v>
                </c:pt>
                <c:pt idx="149">
                  <c:v>102.00200000000001</c:v>
                </c:pt>
                <c:pt idx="150">
                  <c:v>108.58000000000001</c:v>
                </c:pt>
                <c:pt idx="151">
                  <c:v>110.66600000000003</c:v>
                </c:pt>
                <c:pt idx="152">
                  <c:v>112.21600000000001</c:v>
                </c:pt>
                <c:pt idx="153">
                  <c:v>108.53400000000002</c:v>
                </c:pt>
                <c:pt idx="154">
                  <c:v>105.31100000000001</c:v>
                </c:pt>
                <c:pt idx="155">
                  <c:v>112.87200000000001</c:v>
                </c:pt>
                <c:pt idx="156">
                  <c:v>110.57300000000004</c:v>
                </c:pt>
                <c:pt idx="157">
                  <c:v>110.84100000000001</c:v>
                </c:pt>
                <c:pt idx="158">
                  <c:v>116.78099999999998</c:v>
                </c:pt>
                <c:pt idx="159">
                  <c:v>118.27099999999999</c:v>
                </c:pt>
                <c:pt idx="160">
                  <c:v>134.66899999999998</c:v>
                </c:pt>
                <c:pt idx="161">
                  <c:v>135.77699999999999</c:v>
                </c:pt>
                <c:pt idx="162">
                  <c:v>123.43399999999997</c:v>
                </c:pt>
                <c:pt idx="163">
                  <c:v>115.35399999999998</c:v>
                </c:pt>
                <c:pt idx="164">
                  <c:v>115.18800000000002</c:v>
                </c:pt>
                <c:pt idx="165">
                  <c:v>122.51300000000003</c:v>
                </c:pt>
                <c:pt idx="166">
                  <c:v>132.48299999999998</c:v>
                </c:pt>
                <c:pt idx="167">
                  <c:v>136.98000000000002</c:v>
                </c:pt>
                <c:pt idx="168">
                  <c:v>135.50200000000001</c:v>
                </c:pt>
                <c:pt idx="169">
                  <c:v>131.35900000000001</c:v>
                </c:pt>
                <c:pt idx="170">
                  <c:v>130.43299999999999</c:v>
                </c:pt>
                <c:pt idx="171">
                  <c:v>131.684</c:v>
                </c:pt>
                <c:pt idx="172">
                  <c:v>127.41400000000002</c:v>
                </c:pt>
                <c:pt idx="173">
                  <c:v>126.078</c:v>
                </c:pt>
                <c:pt idx="174">
                  <c:v>124.34400000000002</c:v>
                </c:pt>
                <c:pt idx="175">
                  <c:v>123.38800000000001</c:v>
                </c:pt>
                <c:pt idx="176">
                  <c:v>118.37899999999999</c:v>
                </c:pt>
                <c:pt idx="177">
                  <c:v>126.64600000000002</c:v>
                </c:pt>
                <c:pt idx="178">
                  <c:v>122.41000000000003</c:v>
                </c:pt>
                <c:pt idx="179">
                  <c:v>121.67899999999997</c:v>
                </c:pt>
                <c:pt idx="180">
                  <c:v>115.322</c:v>
                </c:pt>
                <c:pt idx="181">
                  <c:v>120.47899999999998</c:v>
                </c:pt>
                <c:pt idx="182">
                  <c:v>124.36800000000002</c:v>
                </c:pt>
                <c:pt idx="183">
                  <c:v>116.71600000000001</c:v>
                </c:pt>
                <c:pt idx="184">
                  <c:v>116.28299999999996</c:v>
                </c:pt>
                <c:pt idx="185">
                  <c:v>129.28199999999998</c:v>
                </c:pt>
                <c:pt idx="186">
                  <c:v>125.65300000000002</c:v>
                </c:pt>
                <c:pt idx="187">
                  <c:v>127.52100000000002</c:v>
                </c:pt>
                <c:pt idx="188">
                  <c:v>125.11499999999998</c:v>
                </c:pt>
                <c:pt idx="189">
                  <c:v>118.50699999999998</c:v>
                </c:pt>
                <c:pt idx="190">
                  <c:v>120.57499999999999</c:v>
                </c:pt>
                <c:pt idx="191">
                  <c:v>112.65000000000003</c:v>
                </c:pt>
                <c:pt idx="192">
                  <c:v>119.50999999999999</c:v>
                </c:pt>
                <c:pt idx="193">
                  <c:v>105.74400000000003</c:v>
                </c:pt>
                <c:pt idx="194">
                  <c:v>97.019000000000034</c:v>
                </c:pt>
                <c:pt idx="195">
                  <c:v>100.79199999999997</c:v>
                </c:pt>
                <c:pt idx="196">
                  <c:v>101.45400000000004</c:v>
                </c:pt>
                <c:pt idx="197">
                  <c:v>111.53</c:v>
                </c:pt>
                <c:pt idx="198">
                  <c:v>134.58000000000001</c:v>
                </c:pt>
                <c:pt idx="199">
                  <c:v>89.086000000000013</c:v>
                </c:pt>
                <c:pt idx="200">
                  <c:v>93.825999999999993</c:v>
                </c:pt>
                <c:pt idx="201">
                  <c:v>103.27700000000002</c:v>
                </c:pt>
                <c:pt idx="202">
                  <c:v>97.702000000000027</c:v>
                </c:pt>
                <c:pt idx="203">
                  <c:v>113.72399999999999</c:v>
                </c:pt>
                <c:pt idx="204">
                  <c:v>110.36200000000002</c:v>
                </c:pt>
                <c:pt idx="205">
                  <c:v>103.321</c:v>
                </c:pt>
                <c:pt idx="206">
                  <c:v>108.1</c:v>
                </c:pt>
                <c:pt idx="207">
                  <c:v>111.69800000000001</c:v>
                </c:pt>
                <c:pt idx="208">
                  <c:v>114.99200000000002</c:v>
                </c:pt>
                <c:pt idx="209">
                  <c:v>107.05700000000002</c:v>
                </c:pt>
                <c:pt idx="210">
                  <c:v>107.78399999999996</c:v>
                </c:pt>
                <c:pt idx="211">
                  <c:v>107.86100000000002</c:v>
                </c:pt>
                <c:pt idx="212">
                  <c:v>107.48500000000001</c:v>
                </c:pt>
                <c:pt idx="213">
                  <c:v>121.65299999999999</c:v>
                </c:pt>
                <c:pt idx="214">
                  <c:v>119.95799999999997</c:v>
                </c:pt>
                <c:pt idx="215">
                  <c:v>110.126</c:v>
                </c:pt>
                <c:pt idx="216">
                  <c:v>115.64399999999998</c:v>
                </c:pt>
                <c:pt idx="217">
                  <c:v>101.22000000000003</c:v>
                </c:pt>
                <c:pt idx="218">
                  <c:v>79.574000000000012</c:v>
                </c:pt>
                <c:pt idx="219">
                  <c:v>87.873000000000019</c:v>
                </c:pt>
                <c:pt idx="220">
                  <c:v>90.43199999999996</c:v>
                </c:pt>
                <c:pt idx="221">
                  <c:v>103.61800000000002</c:v>
                </c:pt>
                <c:pt idx="222">
                  <c:v>102.15700000000001</c:v>
                </c:pt>
                <c:pt idx="223">
                  <c:v>112.89600000000002</c:v>
                </c:pt>
                <c:pt idx="224">
                  <c:v>109.59799999999998</c:v>
                </c:pt>
                <c:pt idx="225">
                  <c:v>112.75299999999999</c:v>
                </c:pt>
                <c:pt idx="226">
                  <c:v>82.107000000000028</c:v>
                </c:pt>
                <c:pt idx="227">
                  <c:v>84.56800000000004</c:v>
                </c:pt>
                <c:pt idx="228">
                  <c:v>102.13899999999998</c:v>
                </c:pt>
                <c:pt idx="229">
                  <c:v>102.65900000000002</c:v>
                </c:pt>
                <c:pt idx="230">
                  <c:v>91.74199999999999</c:v>
                </c:pt>
                <c:pt idx="231">
                  <c:v>117.196</c:v>
                </c:pt>
                <c:pt idx="232">
                  <c:v>113.846</c:v>
                </c:pt>
                <c:pt idx="233">
                  <c:v>129.44200000000001</c:v>
                </c:pt>
                <c:pt idx="234">
                  <c:v>116.04799999999997</c:v>
                </c:pt>
                <c:pt idx="235">
                  <c:v>104.77199999999999</c:v>
                </c:pt>
                <c:pt idx="236">
                  <c:v>92.271999999999963</c:v>
                </c:pt>
                <c:pt idx="237">
                  <c:v>96.550999999999988</c:v>
                </c:pt>
                <c:pt idx="238">
                  <c:v>84.619</c:v>
                </c:pt>
                <c:pt idx="239">
                  <c:v>95.104000000000013</c:v>
                </c:pt>
                <c:pt idx="240">
                  <c:v>109.37100000000001</c:v>
                </c:pt>
                <c:pt idx="241">
                  <c:v>106.03999999999999</c:v>
                </c:pt>
                <c:pt idx="242">
                  <c:v>109.39099999999999</c:v>
                </c:pt>
                <c:pt idx="243">
                  <c:v>119.53100000000001</c:v>
                </c:pt>
                <c:pt idx="244">
                  <c:v>113.83199999999999</c:v>
                </c:pt>
                <c:pt idx="245">
                  <c:v>101.33699999999999</c:v>
                </c:pt>
                <c:pt idx="246">
                  <c:v>97.57699999999997</c:v>
                </c:pt>
                <c:pt idx="247">
                  <c:v>110.62900000000002</c:v>
                </c:pt>
                <c:pt idx="248">
                  <c:v>113.44299999999998</c:v>
                </c:pt>
                <c:pt idx="249">
                  <c:v>104.41199999999998</c:v>
                </c:pt>
                <c:pt idx="250">
                  <c:v>97.375999999999976</c:v>
                </c:pt>
                <c:pt idx="251">
                  <c:v>110.87599999999998</c:v>
                </c:pt>
                <c:pt idx="252">
                  <c:v>102.55799999999996</c:v>
                </c:pt>
                <c:pt idx="253">
                  <c:v>95.01400000000001</c:v>
                </c:pt>
                <c:pt idx="254">
                  <c:v>95.159000000000049</c:v>
                </c:pt>
                <c:pt idx="255">
                  <c:v>88.149000000000001</c:v>
                </c:pt>
                <c:pt idx="256">
                  <c:v>85.726000000000028</c:v>
                </c:pt>
                <c:pt idx="257">
                  <c:v>84.536999999999978</c:v>
                </c:pt>
                <c:pt idx="258">
                  <c:v>93.365999999999985</c:v>
                </c:pt>
                <c:pt idx="259">
                  <c:v>100.67200000000003</c:v>
                </c:pt>
                <c:pt idx="260">
                  <c:v>97.965000000000032</c:v>
                </c:pt>
                <c:pt idx="261">
                  <c:v>80.918999999999983</c:v>
                </c:pt>
                <c:pt idx="262">
                  <c:v>81.790999999999997</c:v>
                </c:pt>
                <c:pt idx="263">
                  <c:v>84.412000000000035</c:v>
                </c:pt>
                <c:pt idx="264">
                  <c:v>74.375</c:v>
                </c:pt>
                <c:pt idx="265">
                  <c:v>96.131000000000029</c:v>
                </c:pt>
                <c:pt idx="266">
                  <c:v>91.017999999999972</c:v>
                </c:pt>
                <c:pt idx="267">
                  <c:v>81.725999999999999</c:v>
                </c:pt>
                <c:pt idx="268">
                  <c:v>87.580000000000041</c:v>
                </c:pt>
                <c:pt idx="269">
                  <c:v>86.513000000000034</c:v>
                </c:pt>
                <c:pt idx="270">
                  <c:v>81.643000000000029</c:v>
                </c:pt>
                <c:pt idx="271">
                  <c:v>62.229000000000042</c:v>
                </c:pt>
                <c:pt idx="272">
                  <c:v>61.844000000000051</c:v>
                </c:pt>
                <c:pt idx="273">
                  <c:v>71.42900000000003</c:v>
                </c:pt>
                <c:pt idx="274">
                  <c:v>64.239000000000033</c:v>
                </c:pt>
                <c:pt idx="275">
                  <c:v>70.27600000000001</c:v>
                </c:pt>
                <c:pt idx="276">
                  <c:v>60.173000000000002</c:v>
                </c:pt>
                <c:pt idx="277">
                  <c:v>62.979999999999961</c:v>
                </c:pt>
                <c:pt idx="278">
                  <c:v>50.063999999999965</c:v>
                </c:pt>
                <c:pt idx="279">
                  <c:v>60.185999999999979</c:v>
                </c:pt>
                <c:pt idx="280">
                  <c:v>69.305999999999983</c:v>
                </c:pt>
                <c:pt idx="281">
                  <c:v>74.194999999999993</c:v>
                </c:pt>
                <c:pt idx="282">
                  <c:v>74.087999999999965</c:v>
                </c:pt>
                <c:pt idx="283">
                  <c:v>84.735000000000014</c:v>
                </c:pt>
                <c:pt idx="284">
                  <c:v>71.914999999999964</c:v>
                </c:pt>
                <c:pt idx="285">
                  <c:v>64.625</c:v>
                </c:pt>
                <c:pt idx="286">
                  <c:v>51.337999999999965</c:v>
                </c:pt>
                <c:pt idx="287">
                  <c:v>64.853000000000009</c:v>
                </c:pt>
                <c:pt idx="288">
                  <c:v>43.643000000000029</c:v>
                </c:pt>
                <c:pt idx="289">
                  <c:v>42.567000000000007</c:v>
                </c:pt>
                <c:pt idx="290">
                  <c:v>39.795999999999992</c:v>
                </c:pt>
                <c:pt idx="291">
                  <c:v>56.310999999999979</c:v>
                </c:pt>
                <c:pt idx="292">
                  <c:v>58.287000000000035</c:v>
                </c:pt>
                <c:pt idx="293">
                  <c:v>66.63900000000001</c:v>
                </c:pt>
                <c:pt idx="294">
                  <c:v>53.259000000000015</c:v>
                </c:pt>
                <c:pt idx="295">
                  <c:v>51.815999999999974</c:v>
                </c:pt>
                <c:pt idx="296">
                  <c:v>45.435999999999979</c:v>
                </c:pt>
                <c:pt idx="297">
                  <c:v>44.33099999999996</c:v>
                </c:pt>
                <c:pt idx="298">
                  <c:v>48.769000000000005</c:v>
                </c:pt>
                <c:pt idx="299">
                  <c:v>47.715999999999951</c:v>
                </c:pt>
                <c:pt idx="300">
                  <c:v>42.120000000000005</c:v>
                </c:pt>
                <c:pt idx="301">
                  <c:v>43.70799999999997</c:v>
                </c:pt>
                <c:pt idx="302">
                  <c:v>52.90100000000001</c:v>
                </c:pt>
                <c:pt idx="303">
                  <c:v>56.894000000000005</c:v>
                </c:pt>
                <c:pt idx="304">
                  <c:v>63.476999999999975</c:v>
                </c:pt>
                <c:pt idx="305">
                  <c:v>54.600999999999999</c:v>
                </c:pt>
                <c:pt idx="306">
                  <c:v>28.949999999999989</c:v>
                </c:pt>
                <c:pt idx="307">
                  <c:v>43.512</c:v>
                </c:pt>
                <c:pt idx="308">
                  <c:v>34.490000000000009</c:v>
                </c:pt>
                <c:pt idx="309">
                  <c:v>47.19</c:v>
                </c:pt>
                <c:pt idx="310">
                  <c:v>45.087000000000046</c:v>
                </c:pt>
                <c:pt idx="311">
                  <c:v>57.098000000000013</c:v>
                </c:pt>
                <c:pt idx="312">
                  <c:v>53.05499999999995</c:v>
                </c:pt>
                <c:pt idx="313">
                  <c:v>79.432000000000016</c:v>
                </c:pt>
                <c:pt idx="314">
                  <c:v>70.461999999999989</c:v>
                </c:pt>
                <c:pt idx="315">
                  <c:v>73.365999999999985</c:v>
                </c:pt>
                <c:pt idx="316">
                  <c:v>69.06699999999995</c:v>
                </c:pt>
                <c:pt idx="317">
                  <c:v>70.86099999999999</c:v>
                </c:pt>
                <c:pt idx="318">
                  <c:v>53.569000000000017</c:v>
                </c:pt>
                <c:pt idx="319">
                  <c:v>58.170999999999992</c:v>
                </c:pt>
                <c:pt idx="320">
                  <c:v>54.79200000000003</c:v>
                </c:pt>
                <c:pt idx="321">
                  <c:v>52.351999999999975</c:v>
                </c:pt>
                <c:pt idx="322">
                  <c:v>82.057999999999993</c:v>
                </c:pt>
                <c:pt idx="323">
                  <c:v>76.694999999999993</c:v>
                </c:pt>
                <c:pt idx="324">
                  <c:v>65.257000000000005</c:v>
                </c:pt>
                <c:pt idx="325">
                  <c:v>85.555000000000007</c:v>
                </c:pt>
                <c:pt idx="326">
                  <c:v>73.584000000000003</c:v>
                </c:pt>
                <c:pt idx="327">
                  <c:v>61.766999999999996</c:v>
                </c:pt>
                <c:pt idx="328">
                  <c:v>47.353000000000009</c:v>
                </c:pt>
                <c:pt idx="329">
                  <c:v>34.634999999999991</c:v>
                </c:pt>
                <c:pt idx="330">
                  <c:v>27.996000000000038</c:v>
                </c:pt>
                <c:pt idx="331">
                  <c:v>30.767999999999972</c:v>
                </c:pt>
                <c:pt idx="332">
                  <c:v>38.329000000000008</c:v>
                </c:pt>
                <c:pt idx="333">
                  <c:v>38.171000000000049</c:v>
                </c:pt>
                <c:pt idx="334">
                  <c:v>34.579000000000008</c:v>
                </c:pt>
                <c:pt idx="335">
                  <c:v>45.579000000000008</c:v>
                </c:pt>
                <c:pt idx="336">
                  <c:v>45.577999999999975</c:v>
                </c:pt>
                <c:pt idx="337">
                  <c:v>42.400999999999954</c:v>
                </c:pt>
                <c:pt idx="338">
                  <c:v>34.738999999999976</c:v>
                </c:pt>
                <c:pt idx="339">
                  <c:v>14.023000000000025</c:v>
                </c:pt>
                <c:pt idx="340">
                  <c:v>10.372000000000014</c:v>
                </c:pt>
                <c:pt idx="341">
                  <c:v>17.825000000000045</c:v>
                </c:pt>
                <c:pt idx="342">
                  <c:v>19.519000000000005</c:v>
                </c:pt>
                <c:pt idx="343">
                  <c:v>21.930000000000007</c:v>
                </c:pt>
                <c:pt idx="344">
                  <c:v>11.927000000000021</c:v>
                </c:pt>
                <c:pt idx="345">
                  <c:v>25.158000000000015</c:v>
                </c:pt>
                <c:pt idx="346">
                  <c:v>32.873999999999967</c:v>
                </c:pt>
                <c:pt idx="347">
                  <c:v>39.096000000000004</c:v>
                </c:pt>
                <c:pt idx="348">
                  <c:v>18.936999999999955</c:v>
                </c:pt>
                <c:pt idx="349">
                  <c:v>1.2370000000000232</c:v>
                </c:pt>
                <c:pt idx="350">
                  <c:v>10.517999999999972</c:v>
                </c:pt>
                <c:pt idx="351">
                  <c:v>33.298999999999978</c:v>
                </c:pt>
                <c:pt idx="352">
                  <c:v>38.790999999999997</c:v>
                </c:pt>
                <c:pt idx="353">
                  <c:v>23.538000000000011</c:v>
                </c:pt>
                <c:pt idx="354">
                  <c:v>26.550999999999988</c:v>
                </c:pt>
                <c:pt idx="355">
                  <c:v>31.218999999999994</c:v>
                </c:pt>
                <c:pt idx="356">
                  <c:v>17.612000000000023</c:v>
                </c:pt>
                <c:pt idx="357">
                  <c:v>10.055000000000007</c:v>
                </c:pt>
                <c:pt idx="358">
                  <c:v>12.237000000000023</c:v>
                </c:pt>
                <c:pt idx="359">
                  <c:v>17.963000000000022</c:v>
                </c:pt>
                <c:pt idx="360">
                  <c:v>7.5020000000000095</c:v>
                </c:pt>
                <c:pt idx="361">
                  <c:v>4.4400000000000546</c:v>
                </c:pt>
                <c:pt idx="362">
                  <c:v>1.7560000000000286</c:v>
                </c:pt>
                <c:pt idx="363">
                  <c:v>14.800000000000011</c:v>
                </c:pt>
                <c:pt idx="364">
                  <c:v>24.677000000000021</c:v>
                </c:pt>
                <c:pt idx="365">
                  <c:v>4.3220000000000027</c:v>
                </c:pt>
                <c:pt idx="366">
                  <c:v>23.543999999999983</c:v>
                </c:pt>
                <c:pt idx="367">
                  <c:v>6.1209999999999809</c:v>
                </c:pt>
                <c:pt idx="368">
                  <c:v>-5.5059999999999718</c:v>
                </c:pt>
                <c:pt idx="369">
                  <c:v>14.636000000000024</c:v>
                </c:pt>
                <c:pt idx="370">
                  <c:v>-1.6299999999999955</c:v>
                </c:pt>
                <c:pt idx="371">
                  <c:v>25.420000000000016</c:v>
                </c:pt>
                <c:pt idx="372">
                  <c:v>-3.3230000000000359</c:v>
                </c:pt>
                <c:pt idx="373">
                  <c:v>-17.634999999999991</c:v>
                </c:pt>
                <c:pt idx="374">
                  <c:v>-22.175000000000011</c:v>
                </c:pt>
                <c:pt idx="375">
                  <c:v>-37.147999999999968</c:v>
                </c:pt>
                <c:pt idx="376">
                  <c:v>-26.177000000000021</c:v>
                </c:pt>
                <c:pt idx="377">
                  <c:v>-12.166999999999973</c:v>
                </c:pt>
                <c:pt idx="378">
                  <c:v>-10.783000000000015</c:v>
                </c:pt>
                <c:pt idx="379">
                  <c:v>-13.480999999999995</c:v>
                </c:pt>
                <c:pt idx="380">
                  <c:v>-8.1550000000000296</c:v>
                </c:pt>
                <c:pt idx="381">
                  <c:v>-9.3559999999999945</c:v>
                </c:pt>
                <c:pt idx="382">
                  <c:v>-10.216999999999985</c:v>
                </c:pt>
                <c:pt idx="383">
                  <c:v>-4.7040000000000077</c:v>
                </c:pt>
                <c:pt idx="384">
                  <c:v>-7.9239999999999782</c:v>
                </c:pt>
                <c:pt idx="385">
                  <c:v>-3.2860000000000014</c:v>
                </c:pt>
                <c:pt idx="386">
                  <c:v>-1.8670000000000186</c:v>
                </c:pt>
                <c:pt idx="387">
                  <c:v>9.125</c:v>
                </c:pt>
                <c:pt idx="388">
                  <c:v>5.0109999999999673</c:v>
                </c:pt>
                <c:pt idx="389">
                  <c:v>-10.959000000000003</c:v>
                </c:pt>
                <c:pt idx="390">
                  <c:v>-18.308999999999969</c:v>
                </c:pt>
                <c:pt idx="391">
                  <c:v>-9.6640000000000441</c:v>
                </c:pt>
                <c:pt idx="392">
                  <c:v>-14.951999999999998</c:v>
                </c:pt>
                <c:pt idx="393">
                  <c:v>-11.32099999999997</c:v>
                </c:pt>
                <c:pt idx="394">
                  <c:v>-11.543000000000006</c:v>
                </c:pt>
                <c:pt idx="395">
                  <c:v>20.58499999999998</c:v>
                </c:pt>
                <c:pt idx="396">
                  <c:v>-2.0869999999999891</c:v>
                </c:pt>
                <c:pt idx="397">
                  <c:v>2.0169999999999959</c:v>
                </c:pt>
                <c:pt idx="398">
                  <c:v>4.6569999999999823</c:v>
                </c:pt>
                <c:pt idx="399">
                  <c:v>9.5680000000000405</c:v>
                </c:pt>
                <c:pt idx="400">
                  <c:v>19.131000000000029</c:v>
                </c:pt>
                <c:pt idx="401">
                  <c:v>12.175999999999988</c:v>
                </c:pt>
                <c:pt idx="402">
                  <c:v>13.800999999999988</c:v>
                </c:pt>
                <c:pt idx="403">
                  <c:v>27.175000000000011</c:v>
                </c:pt>
                <c:pt idx="404">
                  <c:v>1.2400000000000091</c:v>
                </c:pt>
                <c:pt idx="405">
                  <c:v>15.901999999999987</c:v>
                </c:pt>
                <c:pt idx="406">
                  <c:v>23.324000000000012</c:v>
                </c:pt>
                <c:pt idx="407">
                  <c:v>16.432999999999993</c:v>
                </c:pt>
                <c:pt idx="408">
                  <c:v>24.985000000000014</c:v>
                </c:pt>
                <c:pt idx="409">
                  <c:v>28.20799999999997</c:v>
                </c:pt>
                <c:pt idx="410">
                  <c:v>14.947000000000003</c:v>
                </c:pt>
                <c:pt idx="411">
                  <c:v>25.91500000000002</c:v>
                </c:pt>
                <c:pt idx="412">
                  <c:v>43.062999999999988</c:v>
                </c:pt>
                <c:pt idx="413">
                  <c:v>48.496000000000038</c:v>
                </c:pt>
                <c:pt idx="414">
                  <c:v>42.439000000000021</c:v>
                </c:pt>
                <c:pt idx="415">
                  <c:v>46.230000000000018</c:v>
                </c:pt>
                <c:pt idx="416">
                  <c:v>51.814000000000021</c:v>
                </c:pt>
                <c:pt idx="417">
                  <c:v>57.843000000000018</c:v>
                </c:pt>
                <c:pt idx="418">
                  <c:v>46.007999999999981</c:v>
                </c:pt>
                <c:pt idx="419">
                  <c:v>50.653999999999996</c:v>
                </c:pt>
                <c:pt idx="420">
                  <c:v>60.201000000000022</c:v>
                </c:pt>
                <c:pt idx="421">
                  <c:v>19.817000000000007</c:v>
                </c:pt>
                <c:pt idx="422">
                  <c:v>30.773000000000025</c:v>
                </c:pt>
                <c:pt idx="423">
                  <c:v>27.668999999999983</c:v>
                </c:pt>
                <c:pt idx="424">
                  <c:v>36.49799999999999</c:v>
                </c:pt>
                <c:pt idx="425">
                  <c:v>50.121000000000038</c:v>
                </c:pt>
                <c:pt idx="426">
                  <c:v>38.455000000000041</c:v>
                </c:pt>
                <c:pt idx="427">
                  <c:v>48.824000000000012</c:v>
                </c:pt>
                <c:pt idx="428">
                  <c:v>54.81</c:v>
                </c:pt>
                <c:pt idx="429">
                  <c:v>53.376999999999953</c:v>
                </c:pt>
                <c:pt idx="430">
                  <c:v>59.107000000000028</c:v>
                </c:pt>
                <c:pt idx="431">
                  <c:v>62.212000000000046</c:v>
                </c:pt>
                <c:pt idx="432">
                  <c:v>53.394000000000005</c:v>
                </c:pt>
                <c:pt idx="433">
                  <c:v>65.775000000000034</c:v>
                </c:pt>
                <c:pt idx="434">
                  <c:v>64.670999999999992</c:v>
                </c:pt>
                <c:pt idx="435">
                  <c:v>61.057000000000016</c:v>
                </c:pt>
                <c:pt idx="436">
                  <c:v>67.342000000000013</c:v>
                </c:pt>
                <c:pt idx="437">
                  <c:v>69.864000000000004</c:v>
                </c:pt>
                <c:pt idx="438">
                  <c:v>72.377999999999986</c:v>
                </c:pt>
                <c:pt idx="439">
                  <c:v>67.432000000000016</c:v>
                </c:pt>
                <c:pt idx="440">
                  <c:v>74.109000000000009</c:v>
                </c:pt>
                <c:pt idx="441">
                  <c:v>66.317000000000007</c:v>
                </c:pt>
                <c:pt idx="442">
                  <c:v>74.051999999999964</c:v>
                </c:pt>
                <c:pt idx="443">
                  <c:v>74.721000000000004</c:v>
                </c:pt>
                <c:pt idx="444">
                  <c:v>63.394999999999982</c:v>
                </c:pt>
                <c:pt idx="445">
                  <c:v>64.200999999999993</c:v>
                </c:pt>
                <c:pt idx="446">
                  <c:v>69.709000000000003</c:v>
                </c:pt>
                <c:pt idx="447">
                  <c:v>68.78</c:v>
                </c:pt>
                <c:pt idx="448">
                  <c:v>71.15100000000001</c:v>
                </c:pt>
                <c:pt idx="449">
                  <c:v>71.969000000000023</c:v>
                </c:pt>
                <c:pt idx="450">
                  <c:v>69.376999999999981</c:v>
                </c:pt>
                <c:pt idx="451">
                  <c:v>72.953999999999979</c:v>
                </c:pt>
                <c:pt idx="452">
                  <c:v>67.324000000000012</c:v>
                </c:pt>
                <c:pt idx="453">
                  <c:v>61.686000000000007</c:v>
                </c:pt>
                <c:pt idx="454">
                  <c:v>73.015000000000015</c:v>
                </c:pt>
                <c:pt idx="455">
                  <c:v>79.193999999999988</c:v>
                </c:pt>
                <c:pt idx="456">
                  <c:v>77.144999999999982</c:v>
                </c:pt>
                <c:pt idx="457">
                  <c:v>65.216999999999985</c:v>
                </c:pt>
                <c:pt idx="458">
                  <c:v>64.456000000000017</c:v>
                </c:pt>
                <c:pt idx="459">
                  <c:v>63.115000000000009</c:v>
                </c:pt>
                <c:pt idx="460">
                  <c:v>59.077999999999975</c:v>
                </c:pt>
                <c:pt idx="461">
                  <c:v>57.733000000000004</c:v>
                </c:pt>
                <c:pt idx="462">
                  <c:v>57.045000000000016</c:v>
                </c:pt>
                <c:pt idx="463">
                  <c:v>63.30699999999996</c:v>
                </c:pt>
                <c:pt idx="464">
                  <c:v>64.202000000000055</c:v>
                </c:pt>
                <c:pt idx="465">
                  <c:v>66.29200000000003</c:v>
                </c:pt>
                <c:pt idx="466">
                  <c:v>62.770000000000039</c:v>
                </c:pt>
                <c:pt idx="467">
                  <c:v>61.022999999999968</c:v>
                </c:pt>
                <c:pt idx="468">
                  <c:v>65.829999999999984</c:v>
                </c:pt>
                <c:pt idx="469">
                  <c:v>72.264999999999986</c:v>
                </c:pt>
                <c:pt idx="470">
                  <c:v>66.218999999999994</c:v>
                </c:pt>
                <c:pt idx="471">
                  <c:v>65.826999999999998</c:v>
                </c:pt>
                <c:pt idx="472">
                  <c:v>66.031999999999982</c:v>
                </c:pt>
                <c:pt idx="473">
                  <c:v>62.913999999999987</c:v>
                </c:pt>
                <c:pt idx="474">
                  <c:v>69.966000000000008</c:v>
                </c:pt>
                <c:pt idx="475">
                  <c:v>65.55600000000004</c:v>
                </c:pt>
                <c:pt idx="476">
                  <c:v>61.115000000000009</c:v>
                </c:pt>
                <c:pt idx="477">
                  <c:v>67.530999999999977</c:v>
                </c:pt>
                <c:pt idx="478">
                  <c:v>69.314000000000021</c:v>
                </c:pt>
                <c:pt idx="479">
                  <c:v>75.121999999999986</c:v>
                </c:pt>
                <c:pt idx="480">
                  <c:v>70.254000000000019</c:v>
                </c:pt>
                <c:pt idx="481">
                  <c:v>70.310000000000031</c:v>
                </c:pt>
                <c:pt idx="482">
                  <c:v>68.993000000000023</c:v>
                </c:pt>
                <c:pt idx="483">
                  <c:v>77.203999999999979</c:v>
                </c:pt>
                <c:pt idx="484">
                  <c:v>74.665999999999997</c:v>
                </c:pt>
                <c:pt idx="485">
                  <c:v>70.167000000000002</c:v>
                </c:pt>
                <c:pt idx="486">
                  <c:v>71.978000000000009</c:v>
                </c:pt>
                <c:pt idx="487">
                  <c:v>91.097999999999985</c:v>
                </c:pt>
                <c:pt idx="488">
                  <c:v>76.468999999999994</c:v>
                </c:pt>
                <c:pt idx="489">
                  <c:v>77.251000000000033</c:v>
                </c:pt>
                <c:pt idx="490">
                  <c:v>78.710000000000036</c:v>
                </c:pt>
                <c:pt idx="491">
                  <c:v>77.991000000000042</c:v>
                </c:pt>
                <c:pt idx="492">
                  <c:v>81.533999999999992</c:v>
                </c:pt>
                <c:pt idx="493">
                  <c:v>84.262</c:v>
                </c:pt>
                <c:pt idx="494">
                  <c:v>80.61699999999999</c:v>
                </c:pt>
                <c:pt idx="495">
                  <c:v>84.518999999999977</c:v>
                </c:pt>
                <c:pt idx="496">
                  <c:v>84.75200000000001</c:v>
                </c:pt>
                <c:pt idx="497">
                  <c:v>84.783999999999992</c:v>
                </c:pt>
                <c:pt idx="498">
                  <c:v>69.352000000000032</c:v>
                </c:pt>
                <c:pt idx="499">
                  <c:v>84.148000000000025</c:v>
                </c:pt>
                <c:pt idx="500">
                  <c:v>85.948999999999984</c:v>
                </c:pt>
                <c:pt idx="501">
                  <c:v>86.813000000000045</c:v>
                </c:pt>
                <c:pt idx="502">
                  <c:v>82.770999999999958</c:v>
                </c:pt>
                <c:pt idx="503">
                  <c:v>65.627999999999986</c:v>
                </c:pt>
                <c:pt idx="504">
                  <c:v>60.375</c:v>
                </c:pt>
                <c:pt idx="505">
                  <c:v>44.994000000000028</c:v>
                </c:pt>
              </c:numCache>
            </c:numRef>
          </c:val>
          <c:smooth val="0"/>
          <c:extLst>
            <c:ext xmlns:c16="http://schemas.microsoft.com/office/drawing/2014/chart" uri="{C3380CC4-5D6E-409C-BE32-E72D297353CC}">
              <c16:uniqueId val="{00000005-D513-4786-8E06-1822579619AC}"/>
            </c:ext>
          </c:extLst>
        </c:ser>
        <c:ser>
          <c:idx val="6"/>
          <c:order val="6"/>
          <c:tx>
            <c:strRef>
              <c:f>'directH (tkr)'!$C$50</c:f>
              <c:strCache>
                <c:ptCount val="1"/>
                <c:pt idx="0">
                  <c:v>VW 3 1/2 PERP nc-30-VW 2 1/2 PERP nc-22</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val>
            <c:numRef>
              <c:f>'directH (tkr)'!$F$50:$SQ$50</c:f>
              <c:numCache>
                <c:formatCode>0</c:formatCode>
                <c:ptCount val="506"/>
                <c:pt idx="0">
                  <c:v>0</c:v>
                </c:pt>
                <c:pt idx="1">
                  <c:v>12.911000000000001</c:v>
                </c:pt>
                <c:pt idx="2">
                  <c:v>-4.4870000000000232</c:v>
                </c:pt>
                <c:pt idx="3">
                  <c:v>14.854000000000042</c:v>
                </c:pt>
                <c:pt idx="4">
                  <c:v>8.8410000000000082</c:v>
                </c:pt>
                <c:pt idx="5">
                  <c:v>37.196000000000026</c:v>
                </c:pt>
                <c:pt idx="6">
                  <c:v>75.713999999999999</c:v>
                </c:pt>
                <c:pt idx="7">
                  <c:v>44.684000000000026</c:v>
                </c:pt>
                <c:pt idx="8">
                  <c:v>59.197000000000003</c:v>
                </c:pt>
                <c:pt idx="9">
                  <c:v>19.771999999999991</c:v>
                </c:pt>
                <c:pt idx="10">
                  <c:v>38.854999999999961</c:v>
                </c:pt>
                <c:pt idx="11">
                  <c:v>60.374000000000024</c:v>
                </c:pt>
                <c:pt idx="12">
                  <c:v>138.67899999999997</c:v>
                </c:pt>
                <c:pt idx="13">
                  <c:v>145.08199999999999</c:v>
                </c:pt>
                <c:pt idx="14">
                  <c:v>87.903999999999996</c:v>
                </c:pt>
                <c:pt idx="15">
                  <c:v>82.630999999999972</c:v>
                </c:pt>
                <c:pt idx="16">
                  <c:v>42.601999999999975</c:v>
                </c:pt>
                <c:pt idx="17">
                  <c:v>31.796000000000049</c:v>
                </c:pt>
                <c:pt idx="18">
                  <c:v>33.723000000000013</c:v>
                </c:pt>
                <c:pt idx="19">
                  <c:v>53.259000000000015</c:v>
                </c:pt>
                <c:pt idx="20">
                  <c:v>70.187999999999988</c:v>
                </c:pt>
                <c:pt idx="21">
                  <c:v>48.480999999999995</c:v>
                </c:pt>
                <c:pt idx="22">
                  <c:v>13.959000000000003</c:v>
                </c:pt>
                <c:pt idx="23">
                  <c:v>18.768000000000029</c:v>
                </c:pt>
                <c:pt idx="24">
                  <c:v>28.744000000000028</c:v>
                </c:pt>
                <c:pt idx="25">
                  <c:v>25.678999999999974</c:v>
                </c:pt>
                <c:pt idx="26">
                  <c:v>20.322000000000003</c:v>
                </c:pt>
                <c:pt idx="27">
                  <c:v>-21.814999999999998</c:v>
                </c:pt>
                <c:pt idx="28">
                  <c:v>-46.055999999999983</c:v>
                </c:pt>
                <c:pt idx="29">
                  <c:v>-52.83299999999997</c:v>
                </c:pt>
                <c:pt idx="30">
                  <c:v>-32.906999999999982</c:v>
                </c:pt>
                <c:pt idx="31">
                  <c:v>-18.478999999999985</c:v>
                </c:pt>
                <c:pt idx="32">
                  <c:v>-23.747000000000014</c:v>
                </c:pt>
                <c:pt idx="33">
                  <c:v>-29.782000000000039</c:v>
                </c:pt>
                <c:pt idx="34">
                  <c:v>-34.356999999999971</c:v>
                </c:pt>
                <c:pt idx="35">
                  <c:v>-39.608000000000004</c:v>
                </c:pt>
                <c:pt idx="36">
                  <c:v>-48.473000000000013</c:v>
                </c:pt>
                <c:pt idx="37">
                  <c:v>-95.265000000000043</c:v>
                </c:pt>
                <c:pt idx="38">
                  <c:v>-42.728999999999985</c:v>
                </c:pt>
                <c:pt idx="39">
                  <c:v>-21.12700000000001</c:v>
                </c:pt>
                <c:pt idx="40">
                  <c:v>-5.6800000000000068</c:v>
                </c:pt>
                <c:pt idx="41">
                  <c:v>36.20999999999998</c:v>
                </c:pt>
                <c:pt idx="42">
                  <c:v>10.369000000000028</c:v>
                </c:pt>
                <c:pt idx="43">
                  <c:v>20.637</c:v>
                </c:pt>
                <c:pt idx="44">
                  <c:v>-50.081000000000074</c:v>
                </c:pt>
                <c:pt idx="45">
                  <c:v>-56.158000000000015</c:v>
                </c:pt>
                <c:pt idx="46">
                  <c:v>-22.567999999999984</c:v>
                </c:pt>
                <c:pt idx="47">
                  <c:v>10.01400000000001</c:v>
                </c:pt>
                <c:pt idx="48">
                  <c:v>3.3009999999999877</c:v>
                </c:pt>
                <c:pt idx="49">
                  <c:v>52.963999999999999</c:v>
                </c:pt>
                <c:pt idx="50">
                  <c:v>125.16399999999999</c:v>
                </c:pt>
                <c:pt idx="51">
                  <c:v>74.533999999999935</c:v>
                </c:pt>
                <c:pt idx="52">
                  <c:v>-24.592999999999961</c:v>
                </c:pt>
                <c:pt idx="53">
                  <c:v>-11.413000000000011</c:v>
                </c:pt>
                <c:pt idx="54">
                  <c:v>-73.205999999999904</c:v>
                </c:pt>
                <c:pt idx="55">
                  <c:v>-85.825000000000045</c:v>
                </c:pt>
                <c:pt idx="56">
                  <c:v>-61.773000000000025</c:v>
                </c:pt>
                <c:pt idx="57">
                  <c:v>-33.967999999999961</c:v>
                </c:pt>
                <c:pt idx="58">
                  <c:v>-25.011999999999944</c:v>
                </c:pt>
                <c:pt idx="59">
                  <c:v>-59.841000000000008</c:v>
                </c:pt>
                <c:pt idx="60">
                  <c:v>-21.024000000000001</c:v>
                </c:pt>
                <c:pt idx="61">
                  <c:v>19.449000000000012</c:v>
                </c:pt>
                <c:pt idx="62">
                  <c:v>136.49299999999999</c:v>
                </c:pt>
                <c:pt idx="63">
                  <c:v>13.968000000000075</c:v>
                </c:pt>
                <c:pt idx="64">
                  <c:v>-68.972999999999956</c:v>
                </c:pt>
                <c:pt idx="65">
                  <c:v>44.173000000000002</c:v>
                </c:pt>
                <c:pt idx="66">
                  <c:v>-105.75600000000009</c:v>
                </c:pt>
                <c:pt idx="67">
                  <c:v>-201.34000000000003</c:v>
                </c:pt>
                <c:pt idx="68">
                  <c:v>-155.33899999999994</c:v>
                </c:pt>
                <c:pt idx="69">
                  <c:v>-120.33000000000004</c:v>
                </c:pt>
                <c:pt idx="70">
                  <c:v>21.175000000000011</c:v>
                </c:pt>
                <c:pt idx="71">
                  <c:v>-16.920000000000016</c:v>
                </c:pt>
                <c:pt idx="72">
                  <c:v>78.166999999999973</c:v>
                </c:pt>
                <c:pt idx="73">
                  <c:v>111.02999999999997</c:v>
                </c:pt>
                <c:pt idx="74">
                  <c:v>32.687000000000012</c:v>
                </c:pt>
                <c:pt idx="75">
                  <c:v>94.463000000000022</c:v>
                </c:pt>
                <c:pt idx="76">
                  <c:v>115.34499999999997</c:v>
                </c:pt>
                <c:pt idx="77">
                  <c:v>139.13999999999999</c:v>
                </c:pt>
                <c:pt idx="78">
                  <c:v>147.99600000000001</c:v>
                </c:pt>
                <c:pt idx="79">
                  <c:v>104.54700000000003</c:v>
                </c:pt>
                <c:pt idx="80">
                  <c:v>73.15100000000001</c:v>
                </c:pt>
                <c:pt idx="81">
                  <c:v>96.98599999999999</c:v>
                </c:pt>
                <c:pt idx="82">
                  <c:v>121.49400000000003</c:v>
                </c:pt>
                <c:pt idx="83">
                  <c:v>130.68800000000002</c:v>
                </c:pt>
                <c:pt idx="84">
                  <c:v>119.29900000000001</c:v>
                </c:pt>
                <c:pt idx="85">
                  <c:v>145.59599999999998</c:v>
                </c:pt>
                <c:pt idx="86">
                  <c:v>143.81799999999998</c:v>
                </c:pt>
                <c:pt idx="87">
                  <c:v>143.626</c:v>
                </c:pt>
                <c:pt idx="88">
                  <c:v>140.60499999999996</c:v>
                </c:pt>
                <c:pt idx="89">
                  <c:v>142.982</c:v>
                </c:pt>
                <c:pt idx="90">
                  <c:v>143.64800000000002</c:v>
                </c:pt>
                <c:pt idx="91">
                  <c:v>141.667</c:v>
                </c:pt>
                <c:pt idx="92">
                  <c:v>144.959</c:v>
                </c:pt>
                <c:pt idx="93">
                  <c:v>145.28899999999999</c:v>
                </c:pt>
                <c:pt idx="94">
                  <c:v>139.59</c:v>
                </c:pt>
                <c:pt idx="95">
                  <c:v>138.84000000000003</c:v>
                </c:pt>
                <c:pt idx="96">
                  <c:v>141.87900000000002</c:v>
                </c:pt>
                <c:pt idx="97">
                  <c:v>145.22399999999999</c:v>
                </c:pt>
                <c:pt idx="98">
                  <c:v>143.899</c:v>
                </c:pt>
                <c:pt idx="99">
                  <c:v>134.52699999999999</c:v>
                </c:pt>
                <c:pt idx="100">
                  <c:v>133.84599999999998</c:v>
                </c:pt>
                <c:pt idx="101">
                  <c:v>128.63</c:v>
                </c:pt>
                <c:pt idx="102">
                  <c:v>133.39000000000001</c:v>
                </c:pt>
                <c:pt idx="103">
                  <c:v>134.309</c:v>
                </c:pt>
                <c:pt idx="104">
                  <c:v>123.38399999999999</c:v>
                </c:pt>
                <c:pt idx="105">
                  <c:v>133.18799999999996</c:v>
                </c:pt>
                <c:pt idx="106">
                  <c:v>131.45599999999999</c:v>
                </c:pt>
                <c:pt idx="107">
                  <c:v>135.124</c:v>
                </c:pt>
                <c:pt idx="108">
                  <c:v>132.39600000000002</c:v>
                </c:pt>
                <c:pt idx="109">
                  <c:v>135.12200000000001</c:v>
                </c:pt>
                <c:pt idx="110">
                  <c:v>135.48699999999997</c:v>
                </c:pt>
                <c:pt idx="111">
                  <c:v>129.965</c:v>
                </c:pt>
                <c:pt idx="112">
                  <c:v>122.81799999999998</c:v>
                </c:pt>
                <c:pt idx="113">
                  <c:v>120.48299999999998</c:v>
                </c:pt>
                <c:pt idx="114">
                  <c:v>124.06700000000001</c:v>
                </c:pt>
                <c:pt idx="115">
                  <c:v>121.73600000000002</c:v>
                </c:pt>
                <c:pt idx="116">
                  <c:v>124.77599999999998</c:v>
                </c:pt>
                <c:pt idx="117">
                  <c:v>122.143</c:v>
                </c:pt>
                <c:pt idx="118">
                  <c:v>121.59200000000004</c:v>
                </c:pt>
                <c:pt idx="119">
                  <c:v>121.34800000000001</c:v>
                </c:pt>
                <c:pt idx="120">
                  <c:v>120.71399999999997</c:v>
                </c:pt>
                <c:pt idx="121">
                  <c:v>117.08900000000003</c:v>
                </c:pt>
                <c:pt idx="122">
                  <c:v>119.256</c:v>
                </c:pt>
                <c:pt idx="123">
                  <c:v>122.12699999999998</c:v>
                </c:pt>
                <c:pt idx="124">
                  <c:v>119.65299999999999</c:v>
                </c:pt>
                <c:pt idx="125">
                  <c:v>117.541</c:v>
                </c:pt>
                <c:pt idx="126">
                  <c:v>118.63</c:v>
                </c:pt>
                <c:pt idx="127">
                  <c:v>118.26300000000001</c:v>
                </c:pt>
                <c:pt idx="128">
                  <c:v>118.82299999999998</c:v>
                </c:pt>
                <c:pt idx="129">
                  <c:v>118.71299999999999</c:v>
                </c:pt>
                <c:pt idx="130">
                  <c:v>117.16400000000002</c:v>
                </c:pt>
                <c:pt idx="131">
                  <c:v>118.68100000000001</c:v>
                </c:pt>
                <c:pt idx="132">
                  <c:v>116.92399999999998</c:v>
                </c:pt>
                <c:pt idx="133">
                  <c:v>116.542</c:v>
                </c:pt>
                <c:pt idx="134">
                  <c:v>115.99400000000003</c:v>
                </c:pt>
                <c:pt idx="135">
                  <c:v>121.66899999999998</c:v>
                </c:pt>
                <c:pt idx="136">
                  <c:v>128.11800000000002</c:v>
                </c:pt>
                <c:pt idx="137">
                  <c:v>127.91</c:v>
                </c:pt>
                <c:pt idx="138">
                  <c:v>134.28100000000001</c:v>
                </c:pt>
                <c:pt idx="139">
                  <c:v>127.899</c:v>
                </c:pt>
                <c:pt idx="140">
                  <c:v>121.12400000000002</c:v>
                </c:pt>
                <c:pt idx="141">
                  <c:v>132.95600000000002</c:v>
                </c:pt>
                <c:pt idx="142">
                  <c:v>129.95899999999997</c:v>
                </c:pt>
                <c:pt idx="143">
                  <c:v>131.52000000000001</c:v>
                </c:pt>
                <c:pt idx="144">
                  <c:v>129.429</c:v>
                </c:pt>
                <c:pt idx="145">
                  <c:v>135.05500000000004</c:v>
                </c:pt>
                <c:pt idx="146">
                  <c:v>137.67399999999998</c:v>
                </c:pt>
                <c:pt idx="147">
                  <c:v>122.952</c:v>
                </c:pt>
                <c:pt idx="148">
                  <c:v>120.05400000000003</c:v>
                </c:pt>
                <c:pt idx="149">
                  <c:v>118.20400000000001</c:v>
                </c:pt>
                <c:pt idx="150">
                  <c:v>125.16800000000001</c:v>
                </c:pt>
                <c:pt idx="151">
                  <c:v>126.45100000000002</c:v>
                </c:pt>
                <c:pt idx="152">
                  <c:v>128.22800000000001</c:v>
                </c:pt>
                <c:pt idx="153">
                  <c:v>124.76400000000001</c:v>
                </c:pt>
                <c:pt idx="154">
                  <c:v>119.45500000000001</c:v>
                </c:pt>
                <c:pt idx="155">
                  <c:v>124.61600000000001</c:v>
                </c:pt>
                <c:pt idx="156">
                  <c:v>123.19800000000004</c:v>
                </c:pt>
                <c:pt idx="157">
                  <c:v>125.00700000000001</c:v>
                </c:pt>
                <c:pt idx="158">
                  <c:v>129.67399999999998</c:v>
                </c:pt>
                <c:pt idx="159">
                  <c:v>131.85</c:v>
                </c:pt>
                <c:pt idx="160">
                  <c:v>146.91099999999997</c:v>
                </c:pt>
                <c:pt idx="161">
                  <c:v>153.03</c:v>
                </c:pt>
                <c:pt idx="162">
                  <c:v>142.11999999999998</c:v>
                </c:pt>
                <c:pt idx="163">
                  <c:v>138.43</c:v>
                </c:pt>
                <c:pt idx="164">
                  <c:v>139.20100000000002</c:v>
                </c:pt>
                <c:pt idx="165">
                  <c:v>138.53000000000003</c:v>
                </c:pt>
                <c:pt idx="166">
                  <c:v>150.15899999999999</c:v>
                </c:pt>
                <c:pt idx="167">
                  <c:v>153.27600000000001</c:v>
                </c:pt>
                <c:pt idx="168">
                  <c:v>150.65400000000002</c:v>
                </c:pt>
                <c:pt idx="169">
                  <c:v>143.81400000000002</c:v>
                </c:pt>
                <c:pt idx="170">
                  <c:v>142.25200000000001</c:v>
                </c:pt>
                <c:pt idx="171">
                  <c:v>142.517</c:v>
                </c:pt>
                <c:pt idx="172">
                  <c:v>139.30800000000002</c:v>
                </c:pt>
                <c:pt idx="173">
                  <c:v>138.56700000000001</c:v>
                </c:pt>
                <c:pt idx="174">
                  <c:v>136.54300000000001</c:v>
                </c:pt>
                <c:pt idx="175">
                  <c:v>137.14000000000001</c:v>
                </c:pt>
                <c:pt idx="176">
                  <c:v>130.721</c:v>
                </c:pt>
                <c:pt idx="177">
                  <c:v>137.39000000000001</c:v>
                </c:pt>
                <c:pt idx="178">
                  <c:v>136.42500000000001</c:v>
                </c:pt>
                <c:pt idx="179">
                  <c:v>134.09699999999998</c:v>
                </c:pt>
                <c:pt idx="180">
                  <c:v>129.38700000000003</c:v>
                </c:pt>
                <c:pt idx="181">
                  <c:v>135.35</c:v>
                </c:pt>
                <c:pt idx="182">
                  <c:v>140.96100000000004</c:v>
                </c:pt>
                <c:pt idx="183">
                  <c:v>131.99200000000002</c:v>
                </c:pt>
                <c:pt idx="184">
                  <c:v>136.12799999999999</c:v>
                </c:pt>
                <c:pt idx="185">
                  <c:v>146.76599999999999</c:v>
                </c:pt>
                <c:pt idx="186">
                  <c:v>142.12700000000001</c:v>
                </c:pt>
                <c:pt idx="187">
                  <c:v>144.48500000000001</c:v>
                </c:pt>
                <c:pt idx="188">
                  <c:v>142.38699999999997</c:v>
                </c:pt>
                <c:pt idx="189">
                  <c:v>132.70099999999999</c:v>
                </c:pt>
                <c:pt idx="190">
                  <c:v>134.84399999999999</c:v>
                </c:pt>
                <c:pt idx="191">
                  <c:v>127.68400000000003</c:v>
                </c:pt>
                <c:pt idx="192">
                  <c:v>134.51099999999997</c:v>
                </c:pt>
                <c:pt idx="193">
                  <c:v>121.91800000000001</c:v>
                </c:pt>
                <c:pt idx="194">
                  <c:v>113.70400000000001</c:v>
                </c:pt>
                <c:pt idx="195">
                  <c:v>120.72799999999998</c:v>
                </c:pt>
                <c:pt idx="196">
                  <c:v>122.12100000000004</c:v>
                </c:pt>
                <c:pt idx="197">
                  <c:v>129.762</c:v>
                </c:pt>
                <c:pt idx="198">
                  <c:v>153.68200000000002</c:v>
                </c:pt>
                <c:pt idx="199">
                  <c:v>114.25800000000001</c:v>
                </c:pt>
                <c:pt idx="200">
                  <c:v>117.74000000000001</c:v>
                </c:pt>
                <c:pt idx="201">
                  <c:v>128.12800000000001</c:v>
                </c:pt>
                <c:pt idx="202">
                  <c:v>127.10900000000001</c:v>
                </c:pt>
                <c:pt idx="203">
                  <c:v>143.34299999999999</c:v>
                </c:pt>
                <c:pt idx="204">
                  <c:v>140.38400000000001</c:v>
                </c:pt>
                <c:pt idx="205">
                  <c:v>132.41499999999999</c:v>
                </c:pt>
                <c:pt idx="206">
                  <c:v>138.72399999999999</c:v>
                </c:pt>
                <c:pt idx="207">
                  <c:v>142.423</c:v>
                </c:pt>
                <c:pt idx="208">
                  <c:v>145.76000000000002</c:v>
                </c:pt>
                <c:pt idx="209">
                  <c:v>139.49100000000001</c:v>
                </c:pt>
                <c:pt idx="210">
                  <c:v>137.47599999999997</c:v>
                </c:pt>
                <c:pt idx="211">
                  <c:v>134.31700000000001</c:v>
                </c:pt>
                <c:pt idx="212">
                  <c:v>133.33000000000001</c:v>
                </c:pt>
                <c:pt idx="213">
                  <c:v>149.31899999999999</c:v>
                </c:pt>
                <c:pt idx="214">
                  <c:v>147.18599999999998</c:v>
                </c:pt>
                <c:pt idx="215">
                  <c:v>138.18300000000002</c:v>
                </c:pt>
                <c:pt idx="216">
                  <c:v>142.73299999999998</c:v>
                </c:pt>
                <c:pt idx="217">
                  <c:v>133.25300000000001</c:v>
                </c:pt>
                <c:pt idx="218">
                  <c:v>114.64800000000002</c:v>
                </c:pt>
                <c:pt idx="219">
                  <c:v>122.64600000000002</c:v>
                </c:pt>
                <c:pt idx="220">
                  <c:v>123.88899999999998</c:v>
                </c:pt>
                <c:pt idx="221">
                  <c:v>143.41500000000002</c:v>
                </c:pt>
                <c:pt idx="222">
                  <c:v>137.54500000000002</c:v>
                </c:pt>
                <c:pt idx="223">
                  <c:v>148.98500000000001</c:v>
                </c:pt>
                <c:pt idx="224">
                  <c:v>139.68299999999996</c:v>
                </c:pt>
                <c:pt idx="225">
                  <c:v>139.50700000000001</c:v>
                </c:pt>
                <c:pt idx="226">
                  <c:v>110.553</c:v>
                </c:pt>
                <c:pt idx="227">
                  <c:v>114.68700000000001</c:v>
                </c:pt>
                <c:pt idx="228">
                  <c:v>137.30499999999998</c:v>
                </c:pt>
                <c:pt idx="229">
                  <c:v>134.66500000000002</c:v>
                </c:pt>
                <c:pt idx="230">
                  <c:v>120.78700000000001</c:v>
                </c:pt>
                <c:pt idx="231">
                  <c:v>142.25799999999998</c:v>
                </c:pt>
                <c:pt idx="232">
                  <c:v>139.864</c:v>
                </c:pt>
                <c:pt idx="233">
                  <c:v>156.28200000000001</c:v>
                </c:pt>
                <c:pt idx="234">
                  <c:v>137.55099999999999</c:v>
                </c:pt>
                <c:pt idx="235">
                  <c:v>123.43299999999999</c:v>
                </c:pt>
                <c:pt idx="236">
                  <c:v>114.89699999999996</c:v>
                </c:pt>
                <c:pt idx="237">
                  <c:v>119.38299999999998</c:v>
                </c:pt>
                <c:pt idx="238">
                  <c:v>103.37299999999999</c:v>
                </c:pt>
                <c:pt idx="239">
                  <c:v>111.56400000000002</c:v>
                </c:pt>
                <c:pt idx="240">
                  <c:v>128.78500000000003</c:v>
                </c:pt>
                <c:pt idx="241">
                  <c:v>126.47199999999998</c:v>
                </c:pt>
                <c:pt idx="242">
                  <c:v>131.62100000000001</c:v>
                </c:pt>
                <c:pt idx="243">
                  <c:v>143.88100000000003</c:v>
                </c:pt>
                <c:pt idx="244">
                  <c:v>138.46700000000001</c:v>
                </c:pt>
                <c:pt idx="245">
                  <c:v>126.91099999999997</c:v>
                </c:pt>
                <c:pt idx="246">
                  <c:v>125.95099999999999</c:v>
                </c:pt>
                <c:pt idx="247">
                  <c:v>143.50300000000001</c:v>
                </c:pt>
                <c:pt idx="248">
                  <c:v>146.779</c:v>
                </c:pt>
                <c:pt idx="249">
                  <c:v>137.14999999999998</c:v>
                </c:pt>
                <c:pt idx="250">
                  <c:v>131.34199999999998</c:v>
                </c:pt>
                <c:pt idx="251">
                  <c:v>145.17499999999998</c:v>
                </c:pt>
                <c:pt idx="252">
                  <c:v>134.05199999999996</c:v>
                </c:pt>
                <c:pt idx="253">
                  <c:v>128.56100000000001</c:v>
                </c:pt>
                <c:pt idx="254">
                  <c:v>125.93400000000003</c:v>
                </c:pt>
                <c:pt idx="255">
                  <c:v>120.38700000000003</c:v>
                </c:pt>
                <c:pt idx="256">
                  <c:v>120.92700000000002</c:v>
                </c:pt>
                <c:pt idx="257">
                  <c:v>121.78799999999998</c:v>
                </c:pt>
                <c:pt idx="258">
                  <c:v>128.75899999999996</c:v>
                </c:pt>
                <c:pt idx="259">
                  <c:v>135.05400000000003</c:v>
                </c:pt>
                <c:pt idx="260">
                  <c:v>129.66300000000001</c:v>
                </c:pt>
                <c:pt idx="261">
                  <c:v>110.35599999999999</c:v>
                </c:pt>
                <c:pt idx="262">
                  <c:v>110.65299999999999</c:v>
                </c:pt>
                <c:pt idx="263">
                  <c:v>112.91300000000001</c:v>
                </c:pt>
                <c:pt idx="264">
                  <c:v>100.14699999999999</c:v>
                </c:pt>
                <c:pt idx="265">
                  <c:v>124.578</c:v>
                </c:pt>
                <c:pt idx="266">
                  <c:v>114.56</c:v>
                </c:pt>
                <c:pt idx="267">
                  <c:v>100.25299999999999</c:v>
                </c:pt>
                <c:pt idx="268">
                  <c:v>105.39700000000005</c:v>
                </c:pt>
                <c:pt idx="269">
                  <c:v>104.80700000000002</c:v>
                </c:pt>
                <c:pt idx="270">
                  <c:v>92.869000000000028</c:v>
                </c:pt>
                <c:pt idx="271">
                  <c:v>66.468999999999994</c:v>
                </c:pt>
                <c:pt idx="272">
                  <c:v>68.346000000000004</c:v>
                </c:pt>
                <c:pt idx="273">
                  <c:v>79.17900000000003</c:v>
                </c:pt>
                <c:pt idx="274">
                  <c:v>69.613</c:v>
                </c:pt>
                <c:pt idx="275">
                  <c:v>76.630000000000052</c:v>
                </c:pt>
                <c:pt idx="276">
                  <c:v>62.230999999999995</c:v>
                </c:pt>
                <c:pt idx="277">
                  <c:v>67.45999999999998</c:v>
                </c:pt>
                <c:pt idx="278">
                  <c:v>53.751999999999953</c:v>
                </c:pt>
                <c:pt idx="279">
                  <c:v>70.800000000000011</c:v>
                </c:pt>
                <c:pt idx="280">
                  <c:v>84.216000000000008</c:v>
                </c:pt>
                <c:pt idx="281">
                  <c:v>93.192999999999984</c:v>
                </c:pt>
                <c:pt idx="282">
                  <c:v>97.35499999999999</c:v>
                </c:pt>
                <c:pt idx="283">
                  <c:v>105.82600000000002</c:v>
                </c:pt>
                <c:pt idx="284">
                  <c:v>90.734999999999957</c:v>
                </c:pt>
                <c:pt idx="285">
                  <c:v>81.617000000000019</c:v>
                </c:pt>
                <c:pt idx="286">
                  <c:v>69.617999999999995</c:v>
                </c:pt>
                <c:pt idx="287">
                  <c:v>88.162000000000035</c:v>
                </c:pt>
                <c:pt idx="288">
                  <c:v>67.262</c:v>
                </c:pt>
                <c:pt idx="289">
                  <c:v>70.725000000000023</c:v>
                </c:pt>
                <c:pt idx="290">
                  <c:v>70.108000000000004</c:v>
                </c:pt>
                <c:pt idx="291">
                  <c:v>87.65100000000001</c:v>
                </c:pt>
                <c:pt idx="292">
                  <c:v>95.725000000000023</c:v>
                </c:pt>
                <c:pt idx="293">
                  <c:v>106.24800000000002</c:v>
                </c:pt>
                <c:pt idx="294">
                  <c:v>95.600999999999999</c:v>
                </c:pt>
                <c:pt idx="295">
                  <c:v>93.327999999999975</c:v>
                </c:pt>
                <c:pt idx="296">
                  <c:v>85.745999999999981</c:v>
                </c:pt>
                <c:pt idx="297">
                  <c:v>88.411999999999978</c:v>
                </c:pt>
                <c:pt idx="298">
                  <c:v>93.184000000000026</c:v>
                </c:pt>
                <c:pt idx="299">
                  <c:v>93.573999999999984</c:v>
                </c:pt>
                <c:pt idx="300">
                  <c:v>84.581000000000017</c:v>
                </c:pt>
                <c:pt idx="301">
                  <c:v>85.428999999999974</c:v>
                </c:pt>
                <c:pt idx="302">
                  <c:v>97.978999999999985</c:v>
                </c:pt>
                <c:pt idx="303">
                  <c:v>98.043000000000006</c:v>
                </c:pt>
                <c:pt idx="304">
                  <c:v>104.04599999999999</c:v>
                </c:pt>
                <c:pt idx="305">
                  <c:v>92.84699999999998</c:v>
                </c:pt>
                <c:pt idx="306">
                  <c:v>80.170999999999992</c:v>
                </c:pt>
                <c:pt idx="307">
                  <c:v>74.961999999999989</c:v>
                </c:pt>
                <c:pt idx="308">
                  <c:v>66.482000000000028</c:v>
                </c:pt>
                <c:pt idx="309">
                  <c:v>80.871999999999986</c:v>
                </c:pt>
                <c:pt idx="310">
                  <c:v>79.437000000000012</c:v>
                </c:pt>
                <c:pt idx="311">
                  <c:v>90.806000000000012</c:v>
                </c:pt>
                <c:pt idx="312">
                  <c:v>88.55699999999996</c:v>
                </c:pt>
                <c:pt idx="313">
                  <c:v>111.36400000000003</c:v>
                </c:pt>
                <c:pt idx="314">
                  <c:v>96.567999999999984</c:v>
                </c:pt>
                <c:pt idx="315">
                  <c:v>96.052999999999997</c:v>
                </c:pt>
                <c:pt idx="316">
                  <c:v>88.701999999999998</c:v>
                </c:pt>
                <c:pt idx="317">
                  <c:v>85.840000000000032</c:v>
                </c:pt>
                <c:pt idx="318">
                  <c:v>67.813000000000045</c:v>
                </c:pt>
                <c:pt idx="319">
                  <c:v>75.685000000000002</c:v>
                </c:pt>
                <c:pt idx="320">
                  <c:v>70.624000000000024</c:v>
                </c:pt>
                <c:pt idx="321">
                  <c:v>77.274000000000001</c:v>
                </c:pt>
                <c:pt idx="322">
                  <c:v>109.12</c:v>
                </c:pt>
                <c:pt idx="323">
                  <c:v>98.91</c:v>
                </c:pt>
                <c:pt idx="324">
                  <c:v>85.06899999999996</c:v>
                </c:pt>
                <c:pt idx="325">
                  <c:v>103.535</c:v>
                </c:pt>
                <c:pt idx="326">
                  <c:v>94.471000000000004</c:v>
                </c:pt>
                <c:pt idx="327">
                  <c:v>92.266999999999996</c:v>
                </c:pt>
                <c:pt idx="328">
                  <c:v>76.663999999999987</c:v>
                </c:pt>
                <c:pt idx="329">
                  <c:v>63.926999999999964</c:v>
                </c:pt>
                <c:pt idx="330">
                  <c:v>58.163000000000011</c:v>
                </c:pt>
                <c:pt idx="331">
                  <c:v>56.07099999999997</c:v>
                </c:pt>
                <c:pt idx="332">
                  <c:v>63.129000000000019</c:v>
                </c:pt>
                <c:pt idx="333">
                  <c:v>61.033000000000015</c:v>
                </c:pt>
                <c:pt idx="334">
                  <c:v>57.11099999999999</c:v>
                </c:pt>
                <c:pt idx="335">
                  <c:v>66.19</c:v>
                </c:pt>
                <c:pt idx="336">
                  <c:v>70.822999999999979</c:v>
                </c:pt>
                <c:pt idx="337">
                  <c:v>63.981999999999971</c:v>
                </c:pt>
                <c:pt idx="338">
                  <c:v>51.20999999999998</c:v>
                </c:pt>
                <c:pt idx="339">
                  <c:v>25.131000000000029</c:v>
                </c:pt>
                <c:pt idx="340">
                  <c:v>23.446000000000026</c:v>
                </c:pt>
                <c:pt idx="341">
                  <c:v>29.121000000000038</c:v>
                </c:pt>
                <c:pt idx="342">
                  <c:v>31.725999999999999</c:v>
                </c:pt>
                <c:pt idx="343">
                  <c:v>32.253000000000043</c:v>
                </c:pt>
                <c:pt idx="344">
                  <c:v>19.802000000000021</c:v>
                </c:pt>
                <c:pt idx="345">
                  <c:v>33.055000000000007</c:v>
                </c:pt>
                <c:pt idx="346">
                  <c:v>42.524000000000001</c:v>
                </c:pt>
                <c:pt idx="347">
                  <c:v>50.755999999999972</c:v>
                </c:pt>
                <c:pt idx="348">
                  <c:v>31.846000000000004</c:v>
                </c:pt>
                <c:pt idx="349">
                  <c:v>22.097000000000037</c:v>
                </c:pt>
                <c:pt idx="350">
                  <c:v>29.657999999999959</c:v>
                </c:pt>
                <c:pt idx="351">
                  <c:v>54.543000000000006</c:v>
                </c:pt>
                <c:pt idx="352">
                  <c:v>59.64100000000002</c:v>
                </c:pt>
                <c:pt idx="353">
                  <c:v>48.361999999999966</c:v>
                </c:pt>
                <c:pt idx="354">
                  <c:v>53.91700000000003</c:v>
                </c:pt>
                <c:pt idx="355">
                  <c:v>68.064999999999998</c:v>
                </c:pt>
                <c:pt idx="356">
                  <c:v>49.523000000000025</c:v>
                </c:pt>
                <c:pt idx="357">
                  <c:v>45.326000000000022</c:v>
                </c:pt>
                <c:pt idx="358">
                  <c:v>51.298000000000002</c:v>
                </c:pt>
                <c:pt idx="359">
                  <c:v>61.256000000000029</c:v>
                </c:pt>
                <c:pt idx="360">
                  <c:v>52.210000000000036</c:v>
                </c:pt>
                <c:pt idx="361">
                  <c:v>50.336000000000013</c:v>
                </c:pt>
                <c:pt idx="362">
                  <c:v>47.649000000000001</c:v>
                </c:pt>
                <c:pt idx="363">
                  <c:v>62.926000000000045</c:v>
                </c:pt>
                <c:pt idx="364">
                  <c:v>70.13</c:v>
                </c:pt>
                <c:pt idx="365">
                  <c:v>45.895000000000039</c:v>
                </c:pt>
                <c:pt idx="366">
                  <c:v>61.372000000000014</c:v>
                </c:pt>
                <c:pt idx="367">
                  <c:v>44.927000000000021</c:v>
                </c:pt>
                <c:pt idx="368">
                  <c:v>34.937999999999988</c:v>
                </c:pt>
                <c:pt idx="369">
                  <c:v>65.440000000000055</c:v>
                </c:pt>
                <c:pt idx="370">
                  <c:v>52.545999999999992</c:v>
                </c:pt>
                <c:pt idx="371">
                  <c:v>78.100999999999999</c:v>
                </c:pt>
                <c:pt idx="372">
                  <c:v>36.81699999999995</c:v>
                </c:pt>
                <c:pt idx="373">
                  <c:v>17.579000000000008</c:v>
                </c:pt>
                <c:pt idx="374">
                  <c:v>11.308999999999969</c:v>
                </c:pt>
                <c:pt idx="375">
                  <c:v>-2.1630000000000109</c:v>
                </c:pt>
                <c:pt idx="376">
                  <c:v>7.7529999999999859</c:v>
                </c:pt>
                <c:pt idx="377">
                  <c:v>21.146999999999991</c:v>
                </c:pt>
                <c:pt idx="378">
                  <c:v>23.731999999999971</c:v>
                </c:pt>
                <c:pt idx="379">
                  <c:v>19.634999999999991</c:v>
                </c:pt>
                <c:pt idx="380">
                  <c:v>23.536999999999978</c:v>
                </c:pt>
                <c:pt idx="381">
                  <c:v>19.57099999999997</c:v>
                </c:pt>
                <c:pt idx="382">
                  <c:v>22.732000000000028</c:v>
                </c:pt>
                <c:pt idx="383">
                  <c:v>24.41900000000004</c:v>
                </c:pt>
                <c:pt idx="384">
                  <c:v>21.363999999999976</c:v>
                </c:pt>
                <c:pt idx="385">
                  <c:v>27.59499999999997</c:v>
                </c:pt>
                <c:pt idx="386">
                  <c:v>28.711999999999989</c:v>
                </c:pt>
                <c:pt idx="387">
                  <c:v>38.242000000000019</c:v>
                </c:pt>
                <c:pt idx="388">
                  <c:v>31.827999999999975</c:v>
                </c:pt>
                <c:pt idx="389">
                  <c:v>5.6240000000000236</c:v>
                </c:pt>
                <c:pt idx="390">
                  <c:v>-2.4029999999999632</c:v>
                </c:pt>
                <c:pt idx="391">
                  <c:v>4.3299999999999841</c:v>
                </c:pt>
                <c:pt idx="392">
                  <c:v>-4.4479999999999791</c:v>
                </c:pt>
                <c:pt idx="393">
                  <c:v>-0.69099999999997408</c:v>
                </c:pt>
                <c:pt idx="394">
                  <c:v>2.26400000000001</c:v>
                </c:pt>
                <c:pt idx="395">
                  <c:v>31.105000000000018</c:v>
                </c:pt>
                <c:pt idx="396">
                  <c:v>2.7970000000000255</c:v>
                </c:pt>
                <c:pt idx="397">
                  <c:v>7.7239999999999895</c:v>
                </c:pt>
                <c:pt idx="398">
                  <c:v>9.5289999999999964</c:v>
                </c:pt>
                <c:pt idx="399">
                  <c:v>17.035000000000025</c:v>
                </c:pt>
                <c:pt idx="400">
                  <c:v>25.469000000000051</c:v>
                </c:pt>
                <c:pt idx="401">
                  <c:v>14.113</c:v>
                </c:pt>
                <c:pt idx="402">
                  <c:v>13.894999999999982</c:v>
                </c:pt>
                <c:pt idx="403">
                  <c:v>25.029999999999973</c:v>
                </c:pt>
                <c:pt idx="404">
                  <c:v>-6.8829999999999814</c:v>
                </c:pt>
                <c:pt idx="405">
                  <c:v>13.188999999999965</c:v>
                </c:pt>
                <c:pt idx="406">
                  <c:v>20.730999999999995</c:v>
                </c:pt>
                <c:pt idx="407">
                  <c:v>14.564000000000021</c:v>
                </c:pt>
                <c:pt idx="408">
                  <c:v>23.727000000000032</c:v>
                </c:pt>
                <c:pt idx="409">
                  <c:v>27.988999999999976</c:v>
                </c:pt>
                <c:pt idx="410">
                  <c:v>13.733000000000004</c:v>
                </c:pt>
                <c:pt idx="411">
                  <c:v>31.451000000000022</c:v>
                </c:pt>
                <c:pt idx="412">
                  <c:v>48.935999999999979</c:v>
                </c:pt>
                <c:pt idx="413">
                  <c:v>51.358000000000004</c:v>
                </c:pt>
                <c:pt idx="414">
                  <c:v>44.448000000000036</c:v>
                </c:pt>
                <c:pt idx="415">
                  <c:v>47.492999999999995</c:v>
                </c:pt>
                <c:pt idx="416">
                  <c:v>52.07000000000005</c:v>
                </c:pt>
                <c:pt idx="417">
                  <c:v>57.496000000000038</c:v>
                </c:pt>
                <c:pt idx="418">
                  <c:v>45.521000000000015</c:v>
                </c:pt>
                <c:pt idx="419">
                  <c:v>52.894000000000005</c:v>
                </c:pt>
                <c:pt idx="420">
                  <c:v>68.562000000000012</c:v>
                </c:pt>
                <c:pt idx="421">
                  <c:v>24.033999999999992</c:v>
                </c:pt>
                <c:pt idx="422">
                  <c:v>36.789000000000044</c:v>
                </c:pt>
                <c:pt idx="423">
                  <c:v>33.255999999999972</c:v>
                </c:pt>
                <c:pt idx="424">
                  <c:v>45.673000000000002</c:v>
                </c:pt>
                <c:pt idx="425">
                  <c:v>57.69500000000005</c:v>
                </c:pt>
                <c:pt idx="426">
                  <c:v>46.120000000000005</c:v>
                </c:pt>
                <c:pt idx="427">
                  <c:v>59.624000000000024</c:v>
                </c:pt>
                <c:pt idx="428">
                  <c:v>65.430999999999983</c:v>
                </c:pt>
                <c:pt idx="429">
                  <c:v>61.339999999999975</c:v>
                </c:pt>
                <c:pt idx="430">
                  <c:v>64.550000000000011</c:v>
                </c:pt>
                <c:pt idx="431">
                  <c:v>68.434000000000026</c:v>
                </c:pt>
                <c:pt idx="432">
                  <c:v>57.964999999999975</c:v>
                </c:pt>
                <c:pt idx="433">
                  <c:v>72.65500000000003</c:v>
                </c:pt>
                <c:pt idx="434">
                  <c:v>69.919999999999987</c:v>
                </c:pt>
                <c:pt idx="435">
                  <c:v>67.310000000000031</c:v>
                </c:pt>
                <c:pt idx="436">
                  <c:v>73.50200000000001</c:v>
                </c:pt>
                <c:pt idx="437">
                  <c:v>77.30400000000003</c:v>
                </c:pt>
                <c:pt idx="438">
                  <c:v>82.161000000000001</c:v>
                </c:pt>
                <c:pt idx="439">
                  <c:v>76.256</c:v>
                </c:pt>
                <c:pt idx="440">
                  <c:v>84.806000000000012</c:v>
                </c:pt>
                <c:pt idx="441">
                  <c:v>75.548000000000002</c:v>
                </c:pt>
                <c:pt idx="442">
                  <c:v>83.228999999999985</c:v>
                </c:pt>
                <c:pt idx="443">
                  <c:v>82.86099999999999</c:v>
                </c:pt>
                <c:pt idx="444">
                  <c:v>76.53</c:v>
                </c:pt>
                <c:pt idx="445">
                  <c:v>81.585000000000008</c:v>
                </c:pt>
                <c:pt idx="446">
                  <c:v>85.887</c:v>
                </c:pt>
                <c:pt idx="447">
                  <c:v>84.162999999999982</c:v>
                </c:pt>
                <c:pt idx="448">
                  <c:v>85.546999999999997</c:v>
                </c:pt>
                <c:pt idx="449">
                  <c:v>87.824000000000012</c:v>
                </c:pt>
                <c:pt idx="450">
                  <c:v>85.344999999999999</c:v>
                </c:pt>
                <c:pt idx="451">
                  <c:v>86.828999999999979</c:v>
                </c:pt>
                <c:pt idx="452">
                  <c:v>84.40500000000003</c:v>
                </c:pt>
                <c:pt idx="453">
                  <c:v>80.617000000000019</c:v>
                </c:pt>
                <c:pt idx="454">
                  <c:v>89.02800000000002</c:v>
                </c:pt>
                <c:pt idx="455">
                  <c:v>93.936000000000007</c:v>
                </c:pt>
                <c:pt idx="456">
                  <c:v>87.780999999999977</c:v>
                </c:pt>
                <c:pt idx="457">
                  <c:v>71.302999999999997</c:v>
                </c:pt>
                <c:pt idx="458">
                  <c:v>71.519000000000005</c:v>
                </c:pt>
                <c:pt idx="459">
                  <c:v>72.896000000000015</c:v>
                </c:pt>
                <c:pt idx="460">
                  <c:v>69.449999999999989</c:v>
                </c:pt>
                <c:pt idx="461">
                  <c:v>67.911000000000001</c:v>
                </c:pt>
                <c:pt idx="462">
                  <c:v>69.230000000000018</c:v>
                </c:pt>
                <c:pt idx="463">
                  <c:v>75.391999999999967</c:v>
                </c:pt>
                <c:pt idx="464">
                  <c:v>77.081000000000017</c:v>
                </c:pt>
                <c:pt idx="465">
                  <c:v>79.509000000000015</c:v>
                </c:pt>
                <c:pt idx="466">
                  <c:v>77.652000000000015</c:v>
                </c:pt>
                <c:pt idx="467">
                  <c:v>74.279999999999973</c:v>
                </c:pt>
                <c:pt idx="468">
                  <c:v>78.566999999999979</c:v>
                </c:pt>
                <c:pt idx="469">
                  <c:v>85.125</c:v>
                </c:pt>
                <c:pt idx="470">
                  <c:v>76.326000000000022</c:v>
                </c:pt>
                <c:pt idx="471">
                  <c:v>75.848000000000013</c:v>
                </c:pt>
                <c:pt idx="472">
                  <c:v>77.574000000000012</c:v>
                </c:pt>
                <c:pt idx="473">
                  <c:v>72.942000000000007</c:v>
                </c:pt>
                <c:pt idx="474">
                  <c:v>81.882000000000005</c:v>
                </c:pt>
                <c:pt idx="475">
                  <c:v>78.16500000000002</c:v>
                </c:pt>
                <c:pt idx="476">
                  <c:v>74.031000000000006</c:v>
                </c:pt>
                <c:pt idx="477">
                  <c:v>79.204999999999984</c:v>
                </c:pt>
                <c:pt idx="478">
                  <c:v>80.192000000000036</c:v>
                </c:pt>
                <c:pt idx="479">
                  <c:v>86.199999999999989</c:v>
                </c:pt>
                <c:pt idx="480">
                  <c:v>82.038000000000011</c:v>
                </c:pt>
                <c:pt idx="481">
                  <c:v>81.487000000000023</c:v>
                </c:pt>
                <c:pt idx="482">
                  <c:v>78.007000000000005</c:v>
                </c:pt>
                <c:pt idx="483">
                  <c:v>88.704999999999984</c:v>
                </c:pt>
                <c:pt idx="484">
                  <c:v>87.544999999999987</c:v>
                </c:pt>
                <c:pt idx="485">
                  <c:v>82.463000000000022</c:v>
                </c:pt>
                <c:pt idx="486">
                  <c:v>87.820999999999998</c:v>
                </c:pt>
                <c:pt idx="487">
                  <c:v>110.00999999999999</c:v>
                </c:pt>
                <c:pt idx="488">
                  <c:v>88.649000000000001</c:v>
                </c:pt>
                <c:pt idx="489">
                  <c:v>88.543000000000035</c:v>
                </c:pt>
                <c:pt idx="490">
                  <c:v>87.322000000000031</c:v>
                </c:pt>
                <c:pt idx="491">
                  <c:v>87.006000000000029</c:v>
                </c:pt>
                <c:pt idx="492">
                  <c:v>89.492999999999995</c:v>
                </c:pt>
                <c:pt idx="493">
                  <c:v>91.60899999999998</c:v>
                </c:pt>
                <c:pt idx="494">
                  <c:v>87.060999999999979</c:v>
                </c:pt>
                <c:pt idx="495">
                  <c:v>90.577999999999975</c:v>
                </c:pt>
                <c:pt idx="496">
                  <c:v>91.211999999999989</c:v>
                </c:pt>
                <c:pt idx="497">
                  <c:v>93.106999999999999</c:v>
                </c:pt>
                <c:pt idx="498">
                  <c:v>75.736000000000018</c:v>
                </c:pt>
                <c:pt idx="499">
                  <c:v>93.17300000000003</c:v>
                </c:pt>
                <c:pt idx="500">
                  <c:v>97.814999999999998</c:v>
                </c:pt>
                <c:pt idx="501">
                  <c:v>96.866000000000014</c:v>
                </c:pt>
                <c:pt idx="502">
                  <c:v>91.75200000000001</c:v>
                </c:pt>
                <c:pt idx="503">
                  <c:v>76.79200000000003</c:v>
                </c:pt>
                <c:pt idx="504">
                  <c:v>78.340000000000032</c:v>
                </c:pt>
                <c:pt idx="505">
                  <c:v>69.38900000000001</c:v>
                </c:pt>
              </c:numCache>
            </c:numRef>
          </c:val>
          <c:smooth val="0"/>
          <c:extLst>
            <c:ext xmlns:c16="http://schemas.microsoft.com/office/drawing/2014/chart" uri="{C3380CC4-5D6E-409C-BE32-E72D297353CC}">
              <c16:uniqueId val="{00000006-D513-4786-8E06-1822579619AC}"/>
            </c:ext>
          </c:extLst>
        </c:ser>
        <c:ser>
          <c:idx val="7"/>
          <c:order val="7"/>
          <c:tx>
            <c:strRef>
              <c:f>'directH (tkr)'!$C$51</c:f>
              <c:strCache>
                <c:ptCount val="1"/>
                <c:pt idx="0">
                  <c:v>VW 3 1/2 PERP nc-30-VW 3 3/4 PERP nc-21</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val>
            <c:numRef>
              <c:f>'directH (tkr)'!$F$51:$SQ$51</c:f>
              <c:numCache>
                <c:formatCode>0</c:formatCode>
                <c:ptCount val="506"/>
                <c:pt idx="0">
                  <c:v>0</c:v>
                </c:pt>
                <c:pt idx="1">
                  <c:v>124.02699999999999</c:v>
                </c:pt>
                <c:pt idx="2">
                  <c:v>99.298000000000002</c:v>
                </c:pt>
                <c:pt idx="3">
                  <c:v>127.00300000000001</c:v>
                </c:pt>
                <c:pt idx="4">
                  <c:v>123.63200000000003</c:v>
                </c:pt>
                <c:pt idx="5">
                  <c:v>134.86700000000002</c:v>
                </c:pt>
                <c:pt idx="6">
                  <c:v>160.161</c:v>
                </c:pt>
                <c:pt idx="7">
                  <c:v>133.53200000000001</c:v>
                </c:pt>
                <c:pt idx="8">
                  <c:v>142.84399999999999</c:v>
                </c:pt>
                <c:pt idx="9">
                  <c:v>101.31299999999999</c:v>
                </c:pt>
                <c:pt idx="10">
                  <c:v>112.255</c:v>
                </c:pt>
                <c:pt idx="11">
                  <c:v>-1.1519999999999868</c:v>
                </c:pt>
                <c:pt idx="12">
                  <c:v>118.63199999999998</c:v>
                </c:pt>
                <c:pt idx="13">
                  <c:v>127.798</c:v>
                </c:pt>
                <c:pt idx="14">
                  <c:v>36.103000000000009</c:v>
                </c:pt>
                <c:pt idx="15">
                  <c:v>-3.1159999999999854</c:v>
                </c:pt>
                <c:pt idx="16">
                  <c:v>-73.349000000000046</c:v>
                </c:pt>
                <c:pt idx="17">
                  <c:v>-78.08299999999997</c:v>
                </c:pt>
                <c:pt idx="18">
                  <c:v>-78.206999999999994</c:v>
                </c:pt>
                <c:pt idx="19">
                  <c:v>-65.339999999999975</c:v>
                </c:pt>
                <c:pt idx="20">
                  <c:v>-43.716999999999985</c:v>
                </c:pt>
                <c:pt idx="21">
                  <c:v>-56.652999999999963</c:v>
                </c:pt>
                <c:pt idx="22">
                  <c:v>-120.77100000000002</c:v>
                </c:pt>
                <c:pt idx="23">
                  <c:v>-111.26900000000001</c:v>
                </c:pt>
                <c:pt idx="24">
                  <c:v>-108.01599999999996</c:v>
                </c:pt>
                <c:pt idx="25">
                  <c:v>-115.79699999999997</c:v>
                </c:pt>
                <c:pt idx="26">
                  <c:v>-134.27200000000005</c:v>
                </c:pt>
                <c:pt idx="27">
                  <c:v>-174.255</c:v>
                </c:pt>
                <c:pt idx="28">
                  <c:v>-209.53000000000003</c:v>
                </c:pt>
                <c:pt idx="29">
                  <c:v>-210.12099999999998</c:v>
                </c:pt>
                <c:pt idx="30">
                  <c:v>-189.24999999999994</c:v>
                </c:pt>
                <c:pt idx="31">
                  <c:v>-154.01699999999994</c:v>
                </c:pt>
                <c:pt idx="32">
                  <c:v>-153.73399999999998</c:v>
                </c:pt>
                <c:pt idx="33">
                  <c:v>-188.13499999999999</c:v>
                </c:pt>
                <c:pt idx="34">
                  <c:v>-164.93299999999999</c:v>
                </c:pt>
                <c:pt idx="35">
                  <c:v>-164.29399999999998</c:v>
                </c:pt>
                <c:pt idx="36">
                  <c:v>-177.25800000000004</c:v>
                </c:pt>
                <c:pt idx="37">
                  <c:v>-203.988</c:v>
                </c:pt>
                <c:pt idx="38">
                  <c:v>-120.68199999999996</c:v>
                </c:pt>
                <c:pt idx="39">
                  <c:v>-97.671000000000049</c:v>
                </c:pt>
                <c:pt idx="40">
                  <c:v>-52.615000000000009</c:v>
                </c:pt>
                <c:pt idx="41">
                  <c:v>-11.298999999999978</c:v>
                </c:pt>
                <c:pt idx="42">
                  <c:v>-58.714999999999975</c:v>
                </c:pt>
                <c:pt idx="43">
                  <c:v>-73.474999999999966</c:v>
                </c:pt>
                <c:pt idx="44">
                  <c:v>-157.17599999999999</c:v>
                </c:pt>
                <c:pt idx="45">
                  <c:v>-167.00400000000002</c:v>
                </c:pt>
                <c:pt idx="46">
                  <c:v>-117.24000000000001</c:v>
                </c:pt>
                <c:pt idx="47">
                  <c:v>-37.992999999999995</c:v>
                </c:pt>
                <c:pt idx="48">
                  <c:v>-35.581000000000017</c:v>
                </c:pt>
                <c:pt idx="49">
                  <c:v>38.183999999999969</c:v>
                </c:pt>
                <c:pt idx="50">
                  <c:v>123.20600000000002</c:v>
                </c:pt>
                <c:pt idx="51">
                  <c:v>53.938999999999965</c:v>
                </c:pt>
                <c:pt idx="52">
                  <c:v>-113.03800000000001</c:v>
                </c:pt>
                <c:pt idx="53">
                  <c:v>-145.88600000000008</c:v>
                </c:pt>
                <c:pt idx="54">
                  <c:v>-228.21299999999997</c:v>
                </c:pt>
                <c:pt idx="55">
                  <c:v>-242.59900000000005</c:v>
                </c:pt>
                <c:pt idx="56">
                  <c:v>-221.24800000000005</c:v>
                </c:pt>
                <c:pt idx="57">
                  <c:v>-191.78800000000001</c:v>
                </c:pt>
                <c:pt idx="58">
                  <c:v>-161.27799999999991</c:v>
                </c:pt>
                <c:pt idx="59">
                  <c:v>-213.90200000000004</c:v>
                </c:pt>
                <c:pt idx="60">
                  <c:v>-76.62299999999999</c:v>
                </c:pt>
                <c:pt idx="61">
                  <c:v>-15.790999999999997</c:v>
                </c:pt>
                <c:pt idx="62">
                  <c:v>120.94999999999999</c:v>
                </c:pt>
                <c:pt idx="63">
                  <c:v>-65.404999999999973</c:v>
                </c:pt>
                <c:pt idx="64">
                  <c:v>-107.17599999999993</c:v>
                </c:pt>
                <c:pt idx="65">
                  <c:v>44.330000000000041</c:v>
                </c:pt>
                <c:pt idx="66">
                  <c:v>-125.60599999999999</c:v>
                </c:pt>
                <c:pt idx="67">
                  <c:v>-191.30500000000006</c:v>
                </c:pt>
                <c:pt idx="68">
                  <c:v>-87.975000000000023</c:v>
                </c:pt>
                <c:pt idx="69">
                  <c:v>-19.057999999999993</c:v>
                </c:pt>
                <c:pt idx="70">
                  <c:v>69.370999999999981</c:v>
                </c:pt>
                <c:pt idx="71">
                  <c:v>7.6270000000000095</c:v>
                </c:pt>
                <c:pt idx="72">
                  <c:v>159.30799999999999</c:v>
                </c:pt>
                <c:pt idx="73">
                  <c:v>185.49599999999998</c:v>
                </c:pt>
                <c:pt idx="74">
                  <c:v>130.01599999999999</c:v>
                </c:pt>
                <c:pt idx="75">
                  <c:v>194.11200000000002</c:v>
                </c:pt>
                <c:pt idx="76">
                  <c:v>208.25899999999999</c:v>
                </c:pt>
                <c:pt idx="77">
                  <c:v>232.61899999999997</c:v>
                </c:pt>
                <c:pt idx="78">
                  <c:v>247.57900000000001</c:v>
                </c:pt>
                <c:pt idx="79">
                  <c:v>197.87700000000004</c:v>
                </c:pt>
                <c:pt idx="80">
                  <c:v>159.16400000000002</c:v>
                </c:pt>
                <c:pt idx="81">
                  <c:v>206.97699999999998</c:v>
                </c:pt>
                <c:pt idx="82">
                  <c:v>215.197</c:v>
                </c:pt>
                <c:pt idx="83">
                  <c:v>215.05200000000002</c:v>
                </c:pt>
                <c:pt idx="84">
                  <c:v>208.488</c:v>
                </c:pt>
                <c:pt idx="85">
                  <c:v>215.10199999999998</c:v>
                </c:pt>
                <c:pt idx="86">
                  <c:v>210.80799999999999</c:v>
                </c:pt>
                <c:pt idx="87">
                  <c:v>213.655</c:v>
                </c:pt>
                <c:pt idx="88">
                  <c:v>208.44199999999998</c:v>
                </c:pt>
                <c:pt idx="89">
                  <c:v>208.95999999999998</c:v>
                </c:pt>
                <c:pt idx="90">
                  <c:v>207.71900000000002</c:v>
                </c:pt>
                <c:pt idx="91">
                  <c:v>205.822</c:v>
                </c:pt>
                <c:pt idx="92">
                  <c:v>207.899</c:v>
                </c:pt>
                <c:pt idx="93">
                  <c:v>209.45499999999998</c:v>
                </c:pt>
                <c:pt idx="94">
                  <c:v>201.74700000000001</c:v>
                </c:pt>
                <c:pt idx="95">
                  <c:v>200.72000000000003</c:v>
                </c:pt>
                <c:pt idx="96">
                  <c:v>204.11800000000002</c:v>
                </c:pt>
                <c:pt idx="97">
                  <c:v>208.88</c:v>
                </c:pt>
                <c:pt idx="98">
                  <c:v>211.94499999999999</c:v>
                </c:pt>
                <c:pt idx="99">
                  <c:v>201.285</c:v>
                </c:pt>
                <c:pt idx="100">
                  <c:v>200.23599999999999</c:v>
                </c:pt>
                <c:pt idx="101">
                  <c:v>192.21100000000001</c:v>
                </c:pt>
                <c:pt idx="102">
                  <c:v>198.13200000000001</c:v>
                </c:pt>
                <c:pt idx="103">
                  <c:v>197.56799999999998</c:v>
                </c:pt>
                <c:pt idx="104">
                  <c:v>187.19299999999998</c:v>
                </c:pt>
                <c:pt idx="105">
                  <c:v>195.94299999999998</c:v>
                </c:pt>
                <c:pt idx="106">
                  <c:v>192.16199999999998</c:v>
                </c:pt>
                <c:pt idx="107">
                  <c:v>194.69</c:v>
                </c:pt>
                <c:pt idx="108">
                  <c:v>192.99</c:v>
                </c:pt>
                <c:pt idx="109">
                  <c:v>193.44700000000003</c:v>
                </c:pt>
                <c:pt idx="110">
                  <c:v>196.25199999999998</c:v>
                </c:pt>
                <c:pt idx="111">
                  <c:v>192.21000000000004</c:v>
                </c:pt>
                <c:pt idx="112">
                  <c:v>184.46299999999997</c:v>
                </c:pt>
                <c:pt idx="113">
                  <c:v>185.37699999999998</c:v>
                </c:pt>
                <c:pt idx="114">
                  <c:v>189.84900000000002</c:v>
                </c:pt>
                <c:pt idx="115">
                  <c:v>187.88000000000002</c:v>
                </c:pt>
                <c:pt idx="116">
                  <c:v>190.56700000000001</c:v>
                </c:pt>
                <c:pt idx="117">
                  <c:v>190.34399999999999</c:v>
                </c:pt>
                <c:pt idx="118">
                  <c:v>191.47500000000002</c:v>
                </c:pt>
                <c:pt idx="119">
                  <c:v>190.70700000000002</c:v>
                </c:pt>
                <c:pt idx="120">
                  <c:v>190.14799999999997</c:v>
                </c:pt>
                <c:pt idx="121">
                  <c:v>189.78200000000004</c:v>
                </c:pt>
                <c:pt idx="122">
                  <c:v>187.42699999999999</c:v>
                </c:pt>
                <c:pt idx="123">
                  <c:v>190.52799999999996</c:v>
                </c:pt>
                <c:pt idx="124">
                  <c:v>187.791</c:v>
                </c:pt>
                <c:pt idx="125">
                  <c:v>188.62099999999998</c:v>
                </c:pt>
                <c:pt idx="126">
                  <c:v>187.65299999999999</c:v>
                </c:pt>
                <c:pt idx="127">
                  <c:v>186.44299999999998</c:v>
                </c:pt>
                <c:pt idx="128">
                  <c:v>186.93699999999998</c:v>
                </c:pt>
                <c:pt idx="129">
                  <c:v>187.99</c:v>
                </c:pt>
                <c:pt idx="130">
                  <c:v>185.98599999999999</c:v>
                </c:pt>
                <c:pt idx="131">
                  <c:v>188.05700000000002</c:v>
                </c:pt>
                <c:pt idx="132">
                  <c:v>186.87299999999999</c:v>
                </c:pt>
                <c:pt idx="133">
                  <c:v>188.16399999999999</c:v>
                </c:pt>
                <c:pt idx="134">
                  <c:v>186.02100000000002</c:v>
                </c:pt>
                <c:pt idx="135">
                  <c:v>189.27199999999999</c:v>
                </c:pt>
                <c:pt idx="136">
                  <c:v>193.80500000000001</c:v>
                </c:pt>
                <c:pt idx="137">
                  <c:v>195.58800000000002</c:v>
                </c:pt>
                <c:pt idx="138">
                  <c:v>196.23000000000002</c:v>
                </c:pt>
                <c:pt idx="139">
                  <c:v>192.94299999999998</c:v>
                </c:pt>
                <c:pt idx="140">
                  <c:v>186.49500000000003</c:v>
                </c:pt>
                <c:pt idx="141">
                  <c:v>194.99400000000003</c:v>
                </c:pt>
                <c:pt idx="142">
                  <c:v>195.74699999999999</c:v>
                </c:pt>
                <c:pt idx="143">
                  <c:v>193.08600000000001</c:v>
                </c:pt>
                <c:pt idx="144">
                  <c:v>193.43100000000001</c:v>
                </c:pt>
                <c:pt idx="145">
                  <c:v>198.99100000000004</c:v>
                </c:pt>
                <c:pt idx="146">
                  <c:v>204.37599999999998</c:v>
                </c:pt>
                <c:pt idx="147">
                  <c:v>199.96299999999997</c:v>
                </c:pt>
                <c:pt idx="148">
                  <c:v>197.77700000000002</c:v>
                </c:pt>
                <c:pt idx="149">
                  <c:v>194.828</c:v>
                </c:pt>
                <c:pt idx="150">
                  <c:v>198.447</c:v>
                </c:pt>
                <c:pt idx="151">
                  <c:v>198.58000000000004</c:v>
                </c:pt>
                <c:pt idx="152">
                  <c:v>201.03000000000003</c:v>
                </c:pt>
                <c:pt idx="153">
                  <c:v>197.06500000000003</c:v>
                </c:pt>
                <c:pt idx="154">
                  <c:v>188.505</c:v>
                </c:pt>
                <c:pt idx="155">
                  <c:v>192.76500000000001</c:v>
                </c:pt>
                <c:pt idx="156">
                  <c:v>192.82500000000002</c:v>
                </c:pt>
                <c:pt idx="157">
                  <c:v>192.798</c:v>
                </c:pt>
                <c:pt idx="158">
                  <c:v>191.31899999999999</c:v>
                </c:pt>
                <c:pt idx="159">
                  <c:v>188.50200000000001</c:v>
                </c:pt>
                <c:pt idx="160">
                  <c:v>203.154</c:v>
                </c:pt>
                <c:pt idx="161">
                  <c:v>209.261</c:v>
                </c:pt>
                <c:pt idx="162">
                  <c:v>203.75099999999998</c:v>
                </c:pt>
                <c:pt idx="163">
                  <c:v>202.33799999999999</c:v>
                </c:pt>
                <c:pt idx="164">
                  <c:v>200.95500000000004</c:v>
                </c:pt>
                <c:pt idx="165">
                  <c:v>199.35000000000002</c:v>
                </c:pt>
                <c:pt idx="166">
                  <c:v>209.98999999999998</c:v>
                </c:pt>
                <c:pt idx="167">
                  <c:v>214.774</c:v>
                </c:pt>
                <c:pt idx="168">
                  <c:v>215.02900000000002</c:v>
                </c:pt>
                <c:pt idx="169">
                  <c:v>212.53800000000001</c:v>
                </c:pt>
                <c:pt idx="170">
                  <c:v>210.43900000000002</c:v>
                </c:pt>
                <c:pt idx="171">
                  <c:v>216.81599999999997</c:v>
                </c:pt>
                <c:pt idx="172">
                  <c:v>211.65600000000001</c:v>
                </c:pt>
                <c:pt idx="173">
                  <c:v>210.91300000000001</c:v>
                </c:pt>
                <c:pt idx="174">
                  <c:v>208.44200000000001</c:v>
                </c:pt>
                <c:pt idx="175">
                  <c:v>208.60500000000002</c:v>
                </c:pt>
                <c:pt idx="176">
                  <c:v>203.083</c:v>
                </c:pt>
                <c:pt idx="177">
                  <c:v>210.27900000000002</c:v>
                </c:pt>
                <c:pt idx="178">
                  <c:v>205.67100000000002</c:v>
                </c:pt>
                <c:pt idx="179">
                  <c:v>206.26599999999996</c:v>
                </c:pt>
                <c:pt idx="180">
                  <c:v>200.36800000000002</c:v>
                </c:pt>
                <c:pt idx="181">
                  <c:v>203.941</c:v>
                </c:pt>
                <c:pt idx="182">
                  <c:v>205.16400000000002</c:v>
                </c:pt>
                <c:pt idx="183">
                  <c:v>198.999</c:v>
                </c:pt>
                <c:pt idx="184">
                  <c:v>199.03299999999996</c:v>
                </c:pt>
                <c:pt idx="185">
                  <c:v>209.67399999999998</c:v>
                </c:pt>
                <c:pt idx="186">
                  <c:v>206.33700000000002</c:v>
                </c:pt>
                <c:pt idx="187">
                  <c:v>208.60400000000001</c:v>
                </c:pt>
                <c:pt idx="188">
                  <c:v>203.94199999999998</c:v>
                </c:pt>
                <c:pt idx="189">
                  <c:v>200.74299999999999</c:v>
                </c:pt>
                <c:pt idx="190">
                  <c:v>206.20299999999997</c:v>
                </c:pt>
                <c:pt idx="191">
                  <c:v>200.23100000000002</c:v>
                </c:pt>
                <c:pt idx="192">
                  <c:v>210.34099999999998</c:v>
                </c:pt>
                <c:pt idx="193">
                  <c:v>195.87800000000001</c:v>
                </c:pt>
                <c:pt idx="194">
                  <c:v>192.77200000000002</c:v>
                </c:pt>
                <c:pt idx="195">
                  <c:v>203.56399999999996</c:v>
                </c:pt>
                <c:pt idx="196">
                  <c:v>209.01100000000002</c:v>
                </c:pt>
                <c:pt idx="197">
                  <c:v>216.13300000000001</c:v>
                </c:pt>
                <c:pt idx="198">
                  <c:v>247.64400000000001</c:v>
                </c:pt>
                <c:pt idx="199">
                  <c:v>203.61200000000002</c:v>
                </c:pt>
                <c:pt idx="200">
                  <c:v>209.066</c:v>
                </c:pt>
                <c:pt idx="201">
                  <c:v>215.78500000000003</c:v>
                </c:pt>
                <c:pt idx="202">
                  <c:v>209.34900000000002</c:v>
                </c:pt>
                <c:pt idx="203">
                  <c:v>227.00599999999997</c:v>
                </c:pt>
                <c:pt idx="204">
                  <c:v>222.59000000000003</c:v>
                </c:pt>
                <c:pt idx="205">
                  <c:v>214.53100000000001</c:v>
                </c:pt>
                <c:pt idx="206">
                  <c:v>221.50700000000001</c:v>
                </c:pt>
                <c:pt idx="207">
                  <c:v>222.06900000000002</c:v>
                </c:pt>
                <c:pt idx="208">
                  <c:v>228.13300000000001</c:v>
                </c:pt>
                <c:pt idx="209">
                  <c:v>219.86500000000001</c:v>
                </c:pt>
                <c:pt idx="210">
                  <c:v>217.32599999999996</c:v>
                </c:pt>
                <c:pt idx="211">
                  <c:v>217.90500000000003</c:v>
                </c:pt>
                <c:pt idx="212">
                  <c:v>219.38200000000001</c:v>
                </c:pt>
                <c:pt idx="213">
                  <c:v>232.58199999999999</c:v>
                </c:pt>
                <c:pt idx="214">
                  <c:v>230.178</c:v>
                </c:pt>
                <c:pt idx="215">
                  <c:v>225.85400000000001</c:v>
                </c:pt>
                <c:pt idx="216">
                  <c:v>235.92</c:v>
                </c:pt>
                <c:pt idx="217">
                  <c:v>225.15100000000001</c:v>
                </c:pt>
                <c:pt idx="218">
                  <c:v>210.13000000000002</c:v>
                </c:pt>
                <c:pt idx="219">
                  <c:v>212.67900000000003</c:v>
                </c:pt>
                <c:pt idx="220">
                  <c:v>211.16499999999996</c:v>
                </c:pt>
                <c:pt idx="221">
                  <c:v>220.83500000000001</c:v>
                </c:pt>
                <c:pt idx="222">
                  <c:v>220.54200000000003</c:v>
                </c:pt>
                <c:pt idx="223">
                  <c:v>235.81299999999999</c:v>
                </c:pt>
                <c:pt idx="224">
                  <c:v>226.13799999999998</c:v>
                </c:pt>
                <c:pt idx="225">
                  <c:v>226.79900000000001</c:v>
                </c:pt>
                <c:pt idx="226">
                  <c:v>196.44200000000001</c:v>
                </c:pt>
                <c:pt idx="227">
                  <c:v>205.03300000000002</c:v>
                </c:pt>
                <c:pt idx="228">
                  <c:v>211.34399999999999</c:v>
                </c:pt>
                <c:pt idx="229">
                  <c:v>210.23600000000002</c:v>
                </c:pt>
                <c:pt idx="230">
                  <c:v>196.625</c:v>
                </c:pt>
                <c:pt idx="231">
                  <c:v>215.23099999999999</c:v>
                </c:pt>
                <c:pt idx="232">
                  <c:v>213.55199999999999</c:v>
                </c:pt>
                <c:pt idx="233">
                  <c:v>224.93899999999999</c:v>
                </c:pt>
                <c:pt idx="234">
                  <c:v>218.44299999999998</c:v>
                </c:pt>
                <c:pt idx="235">
                  <c:v>205.36500000000001</c:v>
                </c:pt>
                <c:pt idx="236">
                  <c:v>194.82099999999997</c:v>
                </c:pt>
                <c:pt idx="237">
                  <c:v>196.60099999999997</c:v>
                </c:pt>
                <c:pt idx="238">
                  <c:v>177.161</c:v>
                </c:pt>
                <c:pt idx="239">
                  <c:v>180.964</c:v>
                </c:pt>
                <c:pt idx="240">
                  <c:v>192.64100000000002</c:v>
                </c:pt>
                <c:pt idx="241">
                  <c:v>188.93499999999997</c:v>
                </c:pt>
                <c:pt idx="242">
                  <c:v>189.482</c:v>
                </c:pt>
                <c:pt idx="243">
                  <c:v>200.30100000000002</c:v>
                </c:pt>
                <c:pt idx="244">
                  <c:v>193.988</c:v>
                </c:pt>
                <c:pt idx="245">
                  <c:v>178.91799999999998</c:v>
                </c:pt>
                <c:pt idx="246">
                  <c:v>171.23</c:v>
                </c:pt>
                <c:pt idx="247">
                  <c:v>187.63900000000001</c:v>
                </c:pt>
                <c:pt idx="248">
                  <c:v>194.71699999999998</c:v>
                </c:pt>
                <c:pt idx="249">
                  <c:v>187.86299999999997</c:v>
                </c:pt>
                <c:pt idx="250">
                  <c:v>182.47899999999998</c:v>
                </c:pt>
                <c:pt idx="251">
                  <c:v>195.36999999999998</c:v>
                </c:pt>
                <c:pt idx="252">
                  <c:v>192.29899999999998</c:v>
                </c:pt>
                <c:pt idx="253">
                  <c:v>191.18700000000001</c:v>
                </c:pt>
                <c:pt idx="254">
                  <c:v>190.52400000000003</c:v>
                </c:pt>
                <c:pt idx="255">
                  <c:v>187.08900000000003</c:v>
                </c:pt>
                <c:pt idx="256">
                  <c:v>187.04000000000002</c:v>
                </c:pt>
                <c:pt idx="257">
                  <c:v>186.40899999999999</c:v>
                </c:pt>
                <c:pt idx="258">
                  <c:v>194.59799999999998</c:v>
                </c:pt>
                <c:pt idx="259">
                  <c:v>200.44300000000004</c:v>
                </c:pt>
                <c:pt idx="260">
                  <c:v>202.22</c:v>
                </c:pt>
                <c:pt idx="261">
                  <c:v>192.41699999999997</c:v>
                </c:pt>
                <c:pt idx="262">
                  <c:v>188.85199999999998</c:v>
                </c:pt>
                <c:pt idx="263">
                  <c:v>189.07700000000003</c:v>
                </c:pt>
                <c:pt idx="264">
                  <c:v>185.023</c:v>
                </c:pt>
                <c:pt idx="265">
                  <c:v>213.07400000000001</c:v>
                </c:pt>
                <c:pt idx="266">
                  <c:v>215.82400000000001</c:v>
                </c:pt>
                <c:pt idx="267">
                  <c:v>207.37699999999998</c:v>
                </c:pt>
                <c:pt idx="268">
                  <c:v>212.40900000000002</c:v>
                </c:pt>
                <c:pt idx="269">
                  <c:v>207.82200000000003</c:v>
                </c:pt>
                <c:pt idx="270">
                  <c:v>201.11700000000002</c:v>
                </c:pt>
                <c:pt idx="271">
                  <c:v>178.92800000000003</c:v>
                </c:pt>
                <c:pt idx="272">
                  <c:v>176.88000000000002</c:v>
                </c:pt>
                <c:pt idx="273">
                  <c:v>188.08</c:v>
                </c:pt>
                <c:pt idx="274">
                  <c:v>177.69500000000002</c:v>
                </c:pt>
                <c:pt idx="275">
                  <c:v>180.69200000000004</c:v>
                </c:pt>
                <c:pt idx="276">
                  <c:v>169.65500000000003</c:v>
                </c:pt>
                <c:pt idx="277">
                  <c:v>171.7</c:v>
                </c:pt>
                <c:pt idx="278">
                  <c:v>160.57299999999998</c:v>
                </c:pt>
                <c:pt idx="279">
                  <c:v>169.45699999999999</c:v>
                </c:pt>
                <c:pt idx="280">
                  <c:v>175.15199999999999</c:v>
                </c:pt>
                <c:pt idx="281">
                  <c:v>181.59</c:v>
                </c:pt>
                <c:pt idx="282">
                  <c:v>179.27199999999999</c:v>
                </c:pt>
                <c:pt idx="283">
                  <c:v>187.82600000000002</c:v>
                </c:pt>
                <c:pt idx="284">
                  <c:v>172.46299999999997</c:v>
                </c:pt>
                <c:pt idx="285">
                  <c:v>159.19400000000002</c:v>
                </c:pt>
                <c:pt idx="286">
                  <c:v>146.82499999999996</c:v>
                </c:pt>
                <c:pt idx="287">
                  <c:v>161.17900000000003</c:v>
                </c:pt>
                <c:pt idx="288">
                  <c:v>142.70099999999999</c:v>
                </c:pt>
                <c:pt idx="289">
                  <c:v>143.386</c:v>
                </c:pt>
                <c:pt idx="290">
                  <c:v>152.46799999999999</c:v>
                </c:pt>
                <c:pt idx="291">
                  <c:v>171.554</c:v>
                </c:pt>
                <c:pt idx="292">
                  <c:v>173.57800000000003</c:v>
                </c:pt>
                <c:pt idx="293">
                  <c:v>184.71000000000004</c:v>
                </c:pt>
                <c:pt idx="294">
                  <c:v>175.65700000000001</c:v>
                </c:pt>
                <c:pt idx="295">
                  <c:v>173.41799999999998</c:v>
                </c:pt>
                <c:pt idx="296">
                  <c:v>169.80599999999998</c:v>
                </c:pt>
                <c:pt idx="297">
                  <c:v>154.16299999999998</c:v>
                </c:pt>
                <c:pt idx="298">
                  <c:v>171.34200000000001</c:v>
                </c:pt>
                <c:pt idx="299">
                  <c:v>171.70199999999997</c:v>
                </c:pt>
                <c:pt idx="300">
                  <c:v>164.78100000000001</c:v>
                </c:pt>
                <c:pt idx="301">
                  <c:v>164.73999999999998</c:v>
                </c:pt>
                <c:pt idx="302">
                  <c:v>175.18499999999997</c:v>
                </c:pt>
                <c:pt idx="303">
                  <c:v>180.10399999999998</c:v>
                </c:pt>
                <c:pt idx="304">
                  <c:v>185.97099999999998</c:v>
                </c:pt>
                <c:pt idx="305">
                  <c:v>170.42099999999996</c:v>
                </c:pt>
                <c:pt idx="306">
                  <c:v>160.346</c:v>
                </c:pt>
                <c:pt idx="307">
                  <c:v>153.773</c:v>
                </c:pt>
                <c:pt idx="308">
                  <c:v>145.59300000000002</c:v>
                </c:pt>
                <c:pt idx="309">
                  <c:v>158.72</c:v>
                </c:pt>
                <c:pt idx="310">
                  <c:v>156.69300000000001</c:v>
                </c:pt>
                <c:pt idx="311">
                  <c:v>164.35600000000002</c:v>
                </c:pt>
                <c:pt idx="312">
                  <c:v>163.38899999999998</c:v>
                </c:pt>
                <c:pt idx="313">
                  <c:v>184.49900000000002</c:v>
                </c:pt>
                <c:pt idx="314">
                  <c:v>168.27099999999999</c:v>
                </c:pt>
                <c:pt idx="315">
                  <c:v>166.65899999999999</c:v>
                </c:pt>
                <c:pt idx="316">
                  <c:v>160.72699999999998</c:v>
                </c:pt>
                <c:pt idx="317">
                  <c:v>158.054</c:v>
                </c:pt>
                <c:pt idx="318">
                  <c:v>140.45200000000003</c:v>
                </c:pt>
                <c:pt idx="319">
                  <c:v>145.602</c:v>
                </c:pt>
                <c:pt idx="320">
                  <c:v>140.98200000000003</c:v>
                </c:pt>
                <c:pt idx="321">
                  <c:v>137.71799999999999</c:v>
                </c:pt>
                <c:pt idx="322">
                  <c:v>167.18899999999999</c:v>
                </c:pt>
                <c:pt idx="323">
                  <c:v>159.703</c:v>
                </c:pt>
                <c:pt idx="324">
                  <c:v>146.65299999999999</c:v>
                </c:pt>
                <c:pt idx="325">
                  <c:v>164.655</c:v>
                </c:pt>
                <c:pt idx="326">
                  <c:v>158.279</c:v>
                </c:pt>
                <c:pt idx="327">
                  <c:v>157.67699999999996</c:v>
                </c:pt>
                <c:pt idx="328">
                  <c:v>144.35899999999998</c:v>
                </c:pt>
                <c:pt idx="329">
                  <c:v>131.58899999999997</c:v>
                </c:pt>
                <c:pt idx="330">
                  <c:v>124.357</c:v>
                </c:pt>
                <c:pt idx="331">
                  <c:v>122.62999999999997</c:v>
                </c:pt>
                <c:pt idx="332">
                  <c:v>127.54300000000001</c:v>
                </c:pt>
                <c:pt idx="333">
                  <c:v>125.56600000000003</c:v>
                </c:pt>
                <c:pt idx="334">
                  <c:v>121.79499999999999</c:v>
                </c:pt>
                <c:pt idx="335">
                  <c:v>137.03100000000001</c:v>
                </c:pt>
                <c:pt idx="336">
                  <c:v>143.94499999999996</c:v>
                </c:pt>
                <c:pt idx="337">
                  <c:v>133.83099999999996</c:v>
                </c:pt>
                <c:pt idx="338">
                  <c:v>119.41699999999997</c:v>
                </c:pt>
                <c:pt idx="339">
                  <c:v>101.79900000000004</c:v>
                </c:pt>
                <c:pt idx="340">
                  <c:v>96.512</c:v>
                </c:pt>
                <c:pt idx="341">
                  <c:v>104.93600000000004</c:v>
                </c:pt>
                <c:pt idx="342">
                  <c:v>107.68899999999996</c:v>
                </c:pt>
                <c:pt idx="343">
                  <c:v>108.93100000000004</c:v>
                </c:pt>
                <c:pt idx="344">
                  <c:v>98.97399999999999</c:v>
                </c:pt>
                <c:pt idx="345">
                  <c:v>102.05900000000003</c:v>
                </c:pt>
                <c:pt idx="346">
                  <c:v>110.28899999999999</c:v>
                </c:pt>
                <c:pt idx="347">
                  <c:v>107.197</c:v>
                </c:pt>
                <c:pt idx="348">
                  <c:v>86.137</c:v>
                </c:pt>
                <c:pt idx="349">
                  <c:v>76.725000000000023</c:v>
                </c:pt>
                <c:pt idx="350">
                  <c:v>77.216999999999985</c:v>
                </c:pt>
                <c:pt idx="351">
                  <c:v>92.44599999999997</c:v>
                </c:pt>
                <c:pt idx="352">
                  <c:v>95.128000000000043</c:v>
                </c:pt>
                <c:pt idx="353">
                  <c:v>86.802999999999997</c:v>
                </c:pt>
                <c:pt idx="354">
                  <c:v>91.545000000000016</c:v>
                </c:pt>
                <c:pt idx="355">
                  <c:v>101.85199999999998</c:v>
                </c:pt>
                <c:pt idx="356">
                  <c:v>87.882000000000005</c:v>
                </c:pt>
                <c:pt idx="357">
                  <c:v>83.081999999999994</c:v>
                </c:pt>
                <c:pt idx="358">
                  <c:v>86.411000000000001</c:v>
                </c:pt>
                <c:pt idx="359">
                  <c:v>92.963999999999999</c:v>
                </c:pt>
                <c:pt idx="360">
                  <c:v>86.776999999999987</c:v>
                </c:pt>
                <c:pt idx="361">
                  <c:v>85.489000000000033</c:v>
                </c:pt>
                <c:pt idx="362">
                  <c:v>83.40300000000002</c:v>
                </c:pt>
                <c:pt idx="363">
                  <c:v>96.296000000000049</c:v>
                </c:pt>
                <c:pt idx="364">
                  <c:v>103.23700000000002</c:v>
                </c:pt>
                <c:pt idx="365">
                  <c:v>84.757000000000005</c:v>
                </c:pt>
                <c:pt idx="366">
                  <c:v>105.44100000000003</c:v>
                </c:pt>
                <c:pt idx="367">
                  <c:v>93.444999999999993</c:v>
                </c:pt>
                <c:pt idx="368">
                  <c:v>78.328000000000031</c:v>
                </c:pt>
                <c:pt idx="369">
                  <c:v>103.07500000000005</c:v>
                </c:pt>
                <c:pt idx="370">
                  <c:v>87.189000000000021</c:v>
                </c:pt>
                <c:pt idx="371">
                  <c:v>114.53900000000004</c:v>
                </c:pt>
                <c:pt idx="372">
                  <c:v>85.889999999999986</c:v>
                </c:pt>
                <c:pt idx="373">
                  <c:v>70.863</c:v>
                </c:pt>
                <c:pt idx="374">
                  <c:v>64.288000000000011</c:v>
                </c:pt>
                <c:pt idx="375">
                  <c:v>47.927000000000021</c:v>
                </c:pt>
                <c:pt idx="376">
                  <c:v>61.014999999999986</c:v>
                </c:pt>
                <c:pt idx="377">
                  <c:v>80.490000000000009</c:v>
                </c:pt>
                <c:pt idx="378">
                  <c:v>77.528999999999996</c:v>
                </c:pt>
                <c:pt idx="379">
                  <c:v>74.865999999999985</c:v>
                </c:pt>
                <c:pt idx="380">
                  <c:v>80.322999999999979</c:v>
                </c:pt>
                <c:pt idx="381">
                  <c:v>78.353000000000009</c:v>
                </c:pt>
                <c:pt idx="382">
                  <c:v>79.523000000000025</c:v>
                </c:pt>
                <c:pt idx="383">
                  <c:v>81.961000000000013</c:v>
                </c:pt>
                <c:pt idx="384">
                  <c:v>81.615000000000009</c:v>
                </c:pt>
                <c:pt idx="385">
                  <c:v>86.863</c:v>
                </c:pt>
                <c:pt idx="386">
                  <c:v>88.610000000000014</c:v>
                </c:pt>
                <c:pt idx="387">
                  <c:v>104.86599999999999</c:v>
                </c:pt>
                <c:pt idx="388">
                  <c:v>93.971000000000004</c:v>
                </c:pt>
                <c:pt idx="389">
                  <c:v>70.408999999999992</c:v>
                </c:pt>
                <c:pt idx="390">
                  <c:v>59.807999999999993</c:v>
                </c:pt>
                <c:pt idx="391">
                  <c:v>70.278999999999996</c:v>
                </c:pt>
                <c:pt idx="392">
                  <c:v>65.662000000000035</c:v>
                </c:pt>
                <c:pt idx="393">
                  <c:v>71.899000000000001</c:v>
                </c:pt>
                <c:pt idx="394">
                  <c:v>84.997000000000014</c:v>
                </c:pt>
                <c:pt idx="395">
                  <c:v>114.89100000000002</c:v>
                </c:pt>
                <c:pt idx="396">
                  <c:v>85.872000000000014</c:v>
                </c:pt>
                <c:pt idx="397">
                  <c:v>91.420000000000016</c:v>
                </c:pt>
                <c:pt idx="398">
                  <c:v>94.876999999999953</c:v>
                </c:pt>
                <c:pt idx="399">
                  <c:v>95.574000000000012</c:v>
                </c:pt>
                <c:pt idx="400">
                  <c:v>103.39400000000001</c:v>
                </c:pt>
                <c:pt idx="401">
                  <c:v>95.982000000000028</c:v>
                </c:pt>
                <c:pt idx="402">
                  <c:v>94.72199999999998</c:v>
                </c:pt>
                <c:pt idx="403">
                  <c:v>104.35199999999998</c:v>
                </c:pt>
                <c:pt idx="404">
                  <c:v>77.821000000000026</c:v>
                </c:pt>
                <c:pt idx="405">
                  <c:v>94.596000000000004</c:v>
                </c:pt>
                <c:pt idx="406">
                  <c:v>98.680999999999983</c:v>
                </c:pt>
                <c:pt idx="407">
                  <c:v>93.776999999999987</c:v>
                </c:pt>
                <c:pt idx="408">
                  <c:v>95.820000000000022</c:v>
                </c:pt>
                <c:pt idx="409">
                  <c:v>98.224999999999994</c:v>
                </c:pt>
                <c:pt idx="410">
                  <c:v>81.699999999999989</c:v>
                </c:pt>
                <c:pt idx="411">
                  <c:v>98.667000000000002</c:v>
                </c:pt>
                <c:pt idx="412">
                  <c:v>114.036</c:v>
                </c:pt>
                <c:pt idx="413">
                  <c:v>111.18300000000002</c:v>
                </c:pt>
                <c:pt idx="414">
                  <c:v>106.82500000000002</c:v>
                </c:pt>
                <c:pt idx="415">
                  <c:v>108.75700000000001</c:v>
                </c:pt>
                <c:pt idx="416">
                  <c:v>115.23800000000003</c:v>
                </c:pt>
                <c:pt idx="417">
                  <c:v>123.00400000000002</c:v>
                </c:pt>
                <c:pt idx="418">
                  <c:v>112.447</c:v>
                </c:pt>
                <c:pt idx="419">
                  <c:v>120.78699999999998</c:v>
                </c:pt>
                <c:pt idx="420">
                  <c:v>124.01600000000002</c:v>
                </c:pt>
                <c:pt idx="421">
                  <c:v>89.729999999999961</c:v>
                </c:pt>
                <c:pt idx="422">
                  <c:v>103.00200000000004</c:v>
                </c:pt>
                <c:pt idx="423">
                  <c:v>99.520999999999987</c:v>
                </c:pt>
                <c:pt idx="424">
                  <c:v>110.785</c:v>
                </c:pt>
                <c:pt idx="425">
                  <c:v>120.30800000000002</c:v>
                </c:pt>
                <c:pt idx="426">
                  <c:v>108.66700000000003</c:v>
                </c:pt>
                <c:pt idx="427">
                  <c:v>117.303</c:v>
                </c:pt>
                <c:pt idx="428">
                  <c:v>119.61399999999998</c:v>
                </c:pt>
                <c:pt idx="429">
                  <c:v>113.66599999999997</c:v>
                </c:pt>
                <c:pt idx="430">
                  <c:v>117.10400000000001</c:v>
                </c:pt>
                <c:pt idx="431">
                  <c:v>120.94200000000001</c:v>
                </c:pt>
                <c:pt idx="432">
                  <c:v>109.67099999999999</c:v>
                </c:pt>
                <c:pt idx="433">
                  <c:v>130.58600000000001</c:v>
                </c:pt>
                <c:pt idx="434">
                  <c:v>129.89899999999997</c:v>
                </c:pt>
                <c:pt idx="435">
                  <c:v>125.91300000000001</c:v>
                </c:pt>
                <c:pt idx="436">
                  <c:v>128.78900000000002</c:v>
                </c:pt>
                <c:pt idx="437">
                  <c:v>130.85300000000001</c:v>
                </c:pt>
                <c:pt idx="438">
                  <c:v>134.846</c:v>
                </c:pt>
                <c:pt idx="439">
                  <c:v>130.07900000000001</c:v>
                </c:pt>
                <c:pt idx="440">
                  <c:v>137.45699999999999</c:v>
                </c:pt>
                <c:pt idx="441">
                  <c:v>129.489</c:v>
                </c:pt>
                <c:pt idx="442">
                  <c:v>135.74699999999999</c:v>
                </c:pt>
                <c:pt idx="443">
                  <c:v>135.59899999999999</c:v>
                </c:pt>
                <c:pt idx="444">
                  <c:v>125.071</c:v>
                </c:pt>
                <c:pt idx="445">
                  <c:v>127.00200000000001</c:v>
                </c:pt>
                <c:pt idx="446">
                  <c:v>131.9</c:v>
                </c:pt>
                <c:pt idx="447">
                  <c:v>129.42399999999998</c:v>
                </c:pt>
                <c:pt idx="448">
                  <c:v>131.39400000000001</c:v>
                </c:pt>
                <c:pt idx="449">
                  <c:v>132.82400000000001</c:v>
                </c:pt>
                <c:pt idx="450">
                  <c:v>132.14399999999998</c:v>
                </c:pt>
                <c:pt idx="451">
                  <c:v>139.46699999999998</c:v>
                </c:pt>
                <c:pt idx="452">
                  <c:v>136.85900000000004</c:v>
                </c:pt>
                <c:pt idx="453">
                  <c:v>129.41300000000001</c:v>
                </c:pt>
                <c:pt idx="454">
                  <c:v>138.30100000000002</c:v>
                </c:pt>
                <c:pt idx="455">
                  <c:v>141.03700000000001</c:v>
                </c:pt>
                <c:pt idx="456">
                  <c:v>136.14599999999999</c:v>
                </c:pt>
                <c:pt idx="457">
                  <c:v>121.73999999999998</c:v>
                </c:pt>
                <c:pt idx="458">
                  <c:v>121.376</c:v>
                </c:pt>
                <c:pt idx="459">
                  <c:v>122.715</c:v>
                </c:pt>
                <c:pt idx="460">
                  <c:v>121.72200000000001</c:v>
                </c:pt>
                <c:pt idx="461">
                  <c:v>121.88099999999997</c:v>
                </c:pt>
                <c:pt idx="462">
                  <c:v>125.249</c:v>
                </c:pt>
                <c:pt idx="463">
                  <c:v>135.63499999999996</c:v>
                </c:pt>
                <c:pt idx="464">
                  <c:v>136.97100000000003</c:v>
                </c:pt>
                <c:pt idx="465">
                  <c:v>137.14800000000002</c:v>
                </c:pt>
                <c:pt idx="466">
                  <c:v>137.25500000000002</c:v>
                </c:pt>
                <c:pt idx="467">
                  <c:v>135.79399999999998</c:v>
                </c:pt>
                <c:pt idx="468">
                  <c:v>138.48599999999999</c:v>
                </c:pt>
                <c:pt idx="469">
                  <c:v>145.30500000000001</c:v>
                </c:pt>
                <c:pt idx="470">
                  <c:v>137.12700000000001</c:v>
                </c:pt>
                <c:pt idx="471">
                  <c:v>136.88800000000001</c:v>
                </c:pt>
                <c:pt idx="472">
                  <c:v>137.19899999999998</c:v>
                </c:pt>
                <c:pt idx="473">
                  <c:v>132.93699999999998</c:v>
                </c:pt>
                <c:pt idx="474">
                  <c:v>146.37799999999999</c:v>
                </c:pt>
                <c:pt idx="475">
                  <c:v>143.29500000000002</c:v>
                </c:pt>
                <c:pt idx="476">
                  <c:v>138.874</c:v>
                </c:pt>
                <c:pt idx="477">
                  <c:v>145.38899999999998</c:v>
                </c:pt>
                <c:pt idx="478">
                  <c:v>145.13300000000004</c:v>
                </c:pt>
                <c:pt idx="479">
                  <c:v>152.40299999999999</c:v>
                </c:pt>
                <c:pt idx="480">
                  <c:v>148.11000000000001</c:v>
                </c:pt>
                <c:pt idx="481">
                  <c:v>146.93100000000001</c:v>
                </c:pt>
                <c:pt idx="482">
                  <c:v>140.73400000000001</c:v>
                </c:pt>
                <c:pt idx="483">
                  <c:v>156.45499999999998</c:v>
                </c:pt>
                <c:pt idx="484">
                  <c:v>154.22800000000001</c:v>
                </c:pt>
                <c:pt idx="485">
                  <c:v>152.60900000000001</c:v>
                </c:pt>
                <c:pt idx="486">
                  <c:v>154.73000000000002</c:v>
                </c:pt>
                <c:pt idx="487">
                  <c:v>174.91099999999997</c:v>
                </c:pt>
                <c:pt idx="488">
                  <c:v>148.095</c:v>
                </c:pt>
                <c:pt idx="489">
                  <c:v>147.70800000000003</c:v>
                </c:pt>
                <c:pt idx="490">
                  <c:v>146.23100000000002</c:v>
                </c:pt>
                <c:pt idx="491">
                  <c:v>145.83100000000002</c:v>
                </c:pt>
                <c:pt idx="492">
                  <c:v>149.364</c:v>
                </c:pt>
                <c:pt idx="493">
                  <c:v>150.27999999999997</c:v>
                </c:pt>
                <c:pt idx="494">
                  <c:v>146.32799999999997</c:v>
                </c:pt>
                <c:pt idx="495">
                  <c:v>148.72199999999998</c:v>
                </c:pt>
                <c:pt idx="496">
                  <c:v>148.947</c:v>
                </c:pt>
                <c:pt idx="497">
                  <c:v>147.80199999999999</c:v>
                </c:pt>
                <c:pt idx="498">
                  <c:v>132.96900000000002</c:v>
                </c:pt>
                <c:pt idx="499">
                  <c:v>152.18000000000004</c:v>
                </c:pt>
                <c:pt idx="500">
                  <c:v>154.066</c:v>
                </c:pt>
                <c:pt idx="501">
                  <c:v>147.52300000000002</c:v>
                </c:pt>
                <c:pt idx="502">
                  <c:v>139.45099999999999</c:v>
                </c:pt>
                <c:pt idx="503">
                  <c:v>120.98699999999999</c:v>
                </c:pt>
                <c:pt idx="504">
                  <c:v>117.51700000000002</c:v>
                </c:pt>
                <c:pt idx="505">
                  <c:v>98.869</c:v>
                </c:pt>
              </c:numCache>
            </c:numRef>
          </c:val>
          <c:smooth val="0"/>
          <c:extLst>
            <c:ext xmlns:c16="http://schemas.microsoft.com/office/drawing/2014/chart" uri="{C3380CC4-5D6E-409C-BE32-E72D297353CC}">
              <c16:uniqueId val="{00000007-D513-4786-8E06-1822579619AC}"/>
            </c:ext>
          </c:extLst>
        </c:ser>
        <c:dLbls>
          <c:showLegendKey val="0"/>
          <c:showVal val="0"/>
          <c:showCatName val="0"/>
          <c:showSerName val="0"/>
          <c:showPercent val="0"/>
          <c:showBubbleSize val="0"/>
        </c:dLbls>
        <c:marker val="1"/>
        <c:smooth val="0"/>
        <c:axId val="1729648704"/>
        <c:axId val="1822572288"/>
      </c:lineChart>
      <c:dateAx>
        <c:axId val="1729648704"/>
        <c:scaling>
          <c:orientation val="minMax"/>
        </c:scaling>
        <c:delete val="0"/>
        <c:axPos val="b"/>
        <c:numFmt formatCode="m/d/yyyy"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2572288"/>
        <c:crosses val="autoZero"/>
        <c:auto val="1"/>
        <c:lblOffset val="100"/>
        <c:baseTimeUnit val="days"/>
      </c:dateAx>
      <c:valAx>
        <c:axId val="18225722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9648704"/>
        <c:crosses val="autoZero"/>
        <c:crossBetween val="between"/>
      </c:valAx>
      <c:spPr>
        <a:noFill/>
        <a:ln>
          <a:noFill/>
        </a:ln>
        <a:effectLst/>
      </c:spPr>
    </c:plotArea>
    <c:legend>
      <c:legendPos val="r"/>
      <c:layout>
        <c:manualLayout>
          <c:xMode val="edge"/>
          <c:yMode val="edge"/>
          <c:x val="8.0653666513591918E-2"/>
          <c:y val="4.0574277327760068E-2"/>
          <c:w val="0.33716117844819959"/>
          <c:h val="0.45408142050611522"/>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'directH (tkr)'!$F$24</c:f>
              <c:strCache>
                <c:ptCount val="1"/>
                <c:pt idx="0">
                  <c:v>25/06/2020</c:v>
                </c:pt>
              </c:strCache>
            </c:strRef>
          </c:tx>
          <c:spPr>
            <a:ln w="25400" cap="rnd">
              <a:solidFill>
                <a:schemeClr val="accent1">
                  <a:lumMod val="50000"/>
                </a:schemeClr>
              </a:solidFill>
              <a:round/>
            </a:ln>
            <a:effectLst/>
          </c:spPr>
          <c:marker>
            <c:symbol val="circle"/>
            <c:size val="5"/>
            <c:spPr>
              <a:solidFill>
                <a:schemeClr val="accent6">
                  <a:lumMod val="75000"/>
                </a:schemeClr>
              </a:solidFill>
              <a:ln w="9525">
                <a:solidFill>
                  <a:schemeClr val="accent1">
                    <a:lumMod val="75000"/>
                  </a:schemeClr>
                </a:solidFill>
              </a:ln>
              <a:effectLst/>
            </c:spPr>
          </c:marker>
          <c:xVal>
            <c:numRef>
              <c:f>'directH (tkr)'!$E$25:$E$33</c:f>
              <c:numCache>
                <c:formatCode>dd\ mmm\ yy</c:formatCode>
                <c:ptCount val="9"/>
                <c:pt idx="0">
                  <c:v>47562</c:v>
                </c:pt>
                <c:pt idx="1">
                  <c:v>46931</c:v>
                </c:pt>
                <c:pt idx="2">
                  <c:v>46552</c:v>
                </c:pt>
                <c:pt idx="3">
                  <c:v>46105</c:v>
                </c:pt>
                <c:pt idx="4">
                  <c:v>45470</c:v>
                </c:pt>
                <c:pt idx="5">
                  <c:v>45173</c:v>
                </c:pt>
                <c:pt idx="6">
                  <c:v>44909</c:v>
                </c:pt>
                <c:pt idx="7">
                  <c:v>44640</c:v>
                </c:pt>
                <c:pt idx="8">
                  <c:v>44279</c:v>
                </c:pt>
              </c:numCache>
            </c:numRef>
          </c:xVal>
          <c:yVal>
            <c:numRef>
              <c:f>'directH (tkr)'!$F$25:$F$33</c:f>
              <c:numCache>
                <c:formatCode>0</c:formatCode>
                <c:ptCount val="9"/>
                <c:pt idx="0">
                  <c:v>399.262</c:v>
                </c:pt>
                <c:pt idx="1">
                  <c:v>429.09399999999999</c:v>
                </c:pt>
                <c:pt idx="2">
                  <c:v>423.32299999999998</c:v>
                </c:pt>
                <c:pt idx="3">
                  <c:v>410.18299999999999</c:v>
                </c:pt>
                <c:pt idx="4">
                  <c:v>397.08100000000002</c:v>
                </c:pt>
                <c:pt idx="5">
                  <c:v>357.69900000000001</c:v>
                </c:pt>
                <c:pt idx="6">
                  <c:v>393.38</c:v>
                </c:pt>
                <c:pt idx="7">
                  <c:v>397.01</c:v>
                </c:pt>
                <c:pt idx="8">
                  <c:v>275.79899999999998</c:v>
                </c:pt>
              </c:numCache>
            </c:numRef>
          </c:yVal>
          <c:smooth val="0"/>
          <c:extLst>
            <c:ext xmlns:c16="http://schemas.microsoft.com/office/drawing/2014/chart" uri="{C3380CC4-5D6E-409C-BE32-E72D297353CC}">
              <c16:uniqueId val="{00000000-B296-4A3D-B051-03B6CD28A05F}"/>
            </c:ext>
          </c:extLst>
        </c:ser>
        <c:ser>
          <c:idx val="1"/>
          <c:order val="1"/>
          <c:tx>
            <c:strRef>
              <c:f>'directH (tkr)'!$S$24</c:f>
              <c:strCache>
                <c:ptCount val="1"/>
                <c:pt idx="0">
                  <c:v>08/06/2020</c:v>
                </c:pt>
              </c:strCache>
            </c:strRef>
          </c:tx>
          <c:spPr>
            <a:ln w="25400" cap="rnd">
              <a:solidFill>
                <a:schemeClr val="accent1">
                  <a:lumMod val="60000"/>
                  <a:lumOff val="40000"/>
                </a:schemeClr>
              </a:solidFill>
              <a:round/>
            </a:ln>
            <a:effectLst/>
          </c:spPr>
          <c:marker>
            <c:symbol val="circle"/>
            <c:size val="5"/>
            <c:spPr>
              <a:solidFill>
                <a:schemeClr val="accent6">
                  <a:lumMod val="60000"/>
                  <a:lumOff val="40000"/>
                </a:schemeClr>
              </a:solidFill>
              <a:ln w="9525">
                <a:solidFill>
                  <a:schemeClr val="accent1">
                    <a:lumMod val="60000"/>
                    <a:lumOff val="40000"/>
                  </a:schemeClr>
                </a:solidFill>
              </a:ln>
              <a:effectLst/>
            </c:spPr>
          </c:marker>
          <c:xVal>
            <c:numRef>
              <c:f>'directH (tkr)'!$E$25:$E$33</c:f>
              <c:numCache>
                <c:formatCode>dd\ mmm\ yy</c:formatCode>
                <c:ptCount val="9"/>
                <c:pt idx="0">
                  <c:v>47562</c:v>
                </c:pt>
                <c:pt idx="1">
                  <c:v>46931</c:v>
                </c:pt>
                <c:pt idx="2">
                  <c:v>46552</c:v>
                </c:pt>
                <c:pt idx="3">
                  <c:v>46105</c:v>
                </c:pt>
                <c:pt idx="4">
                  <c:v>45470</c:v>
                </c:pt>
                <c:pt idx="5">
                  <c:v>45173</c:v>
                </c:pt>
                <c:pt idx="6">
                  <c:v>44909</c:v>
                </c:pt>
                <c:pt idx="7">
                  <c:v>44640</c:v>
                </c:pt>
                <c:pt idx="8">
                  <c:v>44279</c:v>
                </c:pt>
              </c:numCache>
            </c:numRef>
          </c:xVal>
          <c:yVal>
            <c:numRef>
              <c:f>'directH (tkr)'!$S$25:$S$33</c:f>
              <c:numCache>
                <c:formatCode>0</c:formatCode>
                <c:ptCount val="9"/>
                <c:pt idx="0">
                  <c:v>359.755</c:v>
                </c:pt>
                <c:pt idx="1">
                  <c:v>383.334</c:v>
                </c:pt>
                <c:pt idx="2">
                  <c:v>373.98200000000003</c:v>
                </c:pt>
                <c:pt idx="3">
                  <c:v>353.07900000000001</c:v>
                </c:pt>
                <c:pt idx="4">
                  <c:v>342.23200000000003</c:v>
                </c:pt>
                <c:pt idx="5">
                  <c:v>307.77</c:v>
                </c:pt>
                <c:pt idx="6">
                  <c:v>317.24599999999998</c:v>
                </c:pt>
                <c:pt idx="7">
                  <c:v>300.19600000000003</c:v>
                </c:pt>
                <c:pt idx="8">
                  <c:v>226.79599999999999</c:v>
                </c:pt>
              </c:numCache>
            </c:numRef>
          </c:yVal>
          <c:smooth val="0"/>
          <c:extLst>
            <c:ext xmlns:c16="http://schemas.microsoft.com/office/drawing/2014/chart" uri="{C3380CC4-5D6E-409C-BE32-E72D297353CC}">
              <c16:uniqueId val="{00000001-B296-4A3D-B051-03B6CD28A05F}"/>
            </c:ext>
          </c:extLst>
        </c:ser>
        <c:ser>
          <c:idx val="2"/>
          <c:order val="2"/>
          <c:tx>
            <c:strRef>
              <c:f>'directH (tkr)'!$AI$24</c:f>
              <c:strCache>
                <c:ptCount val="1"/>
                <c:pt idx="0">
                  <c:v>14/05/2020</c:v>
                </c:pt>
              </c:strCache>
            </c:strRef>
          </c:tx>
          <c:spPr>
            <a:ln w="25400" cap="rnd">
              <a:solidFill>
                <a:schemeClr val="accent1">
                  <a:lumMod val="20000"/>
                  <a:lumOff val="80000"/>
                </a:schemeClr>
              </a:solidFill>
              <a:round/>
            </a:ln>
            <a:effectLst/>
          </c:spPr>
          <c:marker>
            <c:symbol val="circle"/>
            <c:size val="5"/>
            <c:spPr>
              <a:solidFill>
                <a:schemeClr val="accent6">
                  <a:lumMod val="20000"/>
                  <a:lumOff val="80000"/>
                </a:schemeClr>
              </a:solidFill>
              <a:ln w="9525">
                <a:solidFill>
                  <a:schemeClr val="accent1">
                    <a:lumMod val="20000"/>
                    <a:lumOff val="80000"/>
                  </a:schemeClr>
                </a:solidFill>
              </a:ln>
              <a:effectLst/>
            </c:spPr>
          </c:marker>
          <c:xVal>
            <c:numRef>
              <c:f>'directH (tkr)'!$E$25:$E$33</c:f>
              <c:numCache>
                <c:formatCode>dd\ mmm\ yy</c:formatCode>
                <c:ptCount val="9"/>
                <c:pt idx="0">
                  <c:v>47562</c:v>
                </c:pt>
                <c:pt idx="1">
                  <c:v>46931</c:v>
                </c:pt>
                <c:pt idx="2">
                  <c:v>46552</c:v>
                </c:pt>
                <c:pt idx="3">
                  <c:v>46105</c:v>
                </c:pt>
                <c:pt idx="4">
                  <c:v>45470</c:v>
                </c:pt>
                <c:pt idx="5">
                  <c:v>45173</c:v>
                </c:pt>
                <c:pt idx="6">
                  <c:v>44909</c:v>
                </c:pt>
                <c:pt idx="7">
                  <c:v>44640</c:v>
                </c:pt>
                <c:pt idx="8">
                  <c:v>44279</c:v>
                </c:pt>
              </c:numCache>
            </c:numRef>
          </c:xVal>
          <c:yVal>
            <c:numRef>
              <c:f>'directH (tkr)'!$AI$25:$AI$33</c:f>
              <c:numCache>
                <c:formatCode>0</c:formatCode>
                <c:ptCount val="9"/>
                <c:pt idx="0">
                  <c:v>412.12299999999999</c:v>
                </c:pt>
                <c:pt idx="1">
                  <c:v>465.69900000000001</c:v>
                </c:pt>
                <c:pt idx="2">
                  <c:v>467.596</c:v>
                </c:pt>
                <c:pt idx="3">
                  <c:v>439.93900000000002</c:v>
                </c:pt>
                <c:pt idx="4">
                  <c:v>441.03199999999998</c:v>
                </c:pt>
                <c:pt idx="5">
                  <c:v>408.59800000000001</c:v>
                </c:pt>
                <c:pt idx="6">
                  <c:v>431.35199999999998</c:v>
                </c:pt>
                <c:pt idx="7">
                  <c:v>407.66399999999999</c:v>
                </c:pt>
                <c:pt idx="8">
                  <c:v>562.25800000000004</c:v>
                </c:pt>
              </c:numCache>
            </c:numRef>
          </c:yVal>
          <c:smooth val="0"/>
          <c:extLst>
            <c:ext xmlns:c16="http://schemas.microsoft.com/office/drawing/2014/chart" uri="{C3380CC4-5D6E-409C-BE32-E72D297353CC}">
              <c16:uniqueId val="{00000002-B296-4A3D-B051-03B6CD28A05F}"/>
            </c:ext>
          </c:extLst>
        </c:ser>
        <c:dLbls>
          <c:showLegendKey val="0"/>
          <c:showVal val="0"/>
          <c:showCatName val="0"/>
          <c:showSerName val="0"/>
          <c:showPercent val="0"/>
          <c:showBubbleSize val="0"/>
        </c:dLbls>
        <c:axId val="1729648704"/>
        <c:axId val="1822572288"/>
      </c:scatterChart>
      <c:valAx>
        <c:axId val="1729648704"/>
        <c:scaling>
          <c:orientation val="minMax"/>
        </c:scaling>
        <c:delete val="0"/>
        <c:axPos val="b"/>
        <c:numFmt formatCode="dd\ mmm\ yy"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2572288"/>
        <c:crosses val="autoZero"/>
        <c:crossBetween val="midCat"/>
      </c:valAx>
      <c:valAx>
        <c:axId val="18225722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9648704"/>
        <c:crosses val="autoZero"/>
        <c:crossBetween val="midCat"/>
      </c:valAx>
      <c:spPr>
        <a:noFill/>
        <a:ln>
          <a:noFill/>
        </a:ln>
        <a:effectLst/>
      </c:spPr>
    </c:plotArea>
    <c:legend>
      <c:legendPos val="r"/>
      <c:layout>
        <c:manualLayout>
          <c:xMode val="edge"/>
          <c:yMode val="edge"/>
          <c:x val="8.0653666513591918E-2"/>
          <c:y val="4.0574277327760068E-2"/>
          <c:w val="0.18436367573541215"/>
          <c:h val="0.25570703070400219"/>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absolute">
    <xdr:from>
      <xdr:col>29</xdr:col>
      <xdr:colOff>393700</xdr:colOff>
      <xdr:row>21</xdr:row>
      <xdr:rowOff>31750</xdr:rowOff>
    </xdr:from>
    <xdr:to>
      <xdr:col>32</xdr:col>
      <xdr:colOff>393700</xdr:colOff>
      <xdr:row>40</xdr:row>
      <xdr:rowOff>22225</xdr:rowOff>
    </xdr:to>
    <mc:AlternateContent xmlns:mc="http://schemas.openxmlformats.org/markup-compatibility/2006" xmlns:sle15="http://schemas.microsoft.com/office/drawing/2012/slicer">
      <mc:Choice Requires="sle15">
        <xdr:graphicFrame macro="">
          <xdr:nvGraphicFramePr>
            <xdr:cNvPr id="2" name="moody">
              <a:extLst>
                <a:ext uri="{FF2B5EF4-FFF2-40B4-BE49-F238E27FC236}">
                  <a16:creationId xmlns:a16="http://schemas.microsoft.com/office/drawing/2014/main" id="{A08B2EB3-6575-4581-B9D5-2CC42FC40395}"/>
                </a:ext>
              </a:extLst>
            </xdr:cNvPr>
            <xdr:cNvGraphicFramePr/>
          </xdr:nvGraphicFramePr>
          <xdr:xfrm>
            <a:off x="0" y="0"/>
            <a:ext cx="0" cy="0"/>
          </xdr:xfrm>
          <a:graphic>
            <a:graphicData uri="http://schemas.microsoft.com/office/drawing/2010/slicer">
              <sle:slicer xmlns:sle="http://schemas.microsoft.com/office/drawing/2010/slicer" name="moody"/>
            </a:graphicData>
          </a:graphic>
        </xdr:graphicFrame>
      </mc:Choice>
      <mc:Fallback xmlns="">
        <xdr:sp macro="" textlink="">
          <xdr:nvSpPr>
            <xdr:cNvPr id="0" name=""/>
            <xdr:cNvSpPr>
              <a:spLocks noTextEdit="1"/>
            </xdr:cNvSpPr>
          </xdr:nvSpPr>
          <xdr:spPr>
            <a:xfrm>
              <a:off x="20427950" y="31178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29</xdr:col>
      <xdr:colOff>393700</xdr:colOff>
      <xdr:row>3</xdr:row>
      <xdr:rowOff>107951</xdr:rowOff>
    </xdr:from>
    <xdr:to>
      <xdr:col>32</xdr:col>
      <xdr:colOff>393700</xdr:colOff>
      <xdr:row>20</xdr:row>
      <xdr:rowOff>88901</xdr:rowOff>
    </xdr:to>
    <mc:AlternateContent xmlns:mc="http://schemas.openxmlformats.org/markup-compatibility/2006" xmlns:sle15="http://schemas.microsoft.com/office/drawing/2012/slicer">
      <mc:Choice Requires="sle15">
        <xdr:graphicFrame macro="">
          <xdr:nvGraphicFramePr>
            <xdr:cNvPr id="3" name="RH sector">
              <a:extLst>
                <a:ext uri="{FF2B5EF4-FFF2-40B4-BE49-F238E27FC236}">
                  <a16:creationId xmlns:a16="http://schemas.microsoft.com/office/drawing/2014/main" id="{4ECE3AC7-3D85-43D9-A70F-4F48F9C2C2E1}"/>
                </a:ext>
              </a:extLst>
            </xdr:cNvPr>
            <xdr:cNvGraphicFramePr/>
          </xdr:nvGraphicFramePr>
          <xdr:xfrm>
            <a:off x="0" y="0"/>
            <a:ext cx="0" cy="0"/>
          </xdr:xfrm>
          <a:graphic>
            <a:graphicData uri="http://schemas.microsoft.com/office/drawing/2010/slicer">
              <sle:slicer xmlns:sle="http://schemas.microsoft.com/office/drawing/2010/slicer" name="RH sector"/>
            </a:graphicData>
          </a:graphic>
        </xdr:graphicFrame>
      </mc:Choice>
      <mc:Fallback xmlns="">
        <xdr:sp macro="" textlink="">
          <xdr:nvSpPr>
            <xdr:cNvPr id="0" name=""/>
            <xdr:cNvSpPr>
              <a:spLocks noTextEdit="1"/>
            </xdr:cNvSpPr>
          </xdr:nvSpPr>
          <xdr:spPr>
            <a:xfrm>
              <a:off x="20427950" y="793751"/>
              <a:ext cx="1828800" cy="22479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130174</xdr:colOff>
      <xdr:row>55</xdr:row>
      <xdr:rowOff>41274</xdr:rowOff>
    </xdr:from>
    <xdr:to>
      <xdr:col>12</xdr:col>
      <xdr:colOff>590549</xdr:colOff>
      <xdr:row>83</xdr:row>
      <xdr:rowOff>63499</xdr:rowOff>
    </xdr:to>
    <xdr:graphicFrame macro="">
      <xdr:nvGraphicFramePr>
        <xdr:cNvPr id="2" name="Chart 1">
          <a:extLst>
            <a:ext uri="{FF2B5EF4-FFF2-40B4-BE49-F238E27FC236}">
              <a16:creationId xmlns:a16="http://schemas.microsoft.com/office/drawing/2014/main" id="{32CFE533-2416-42A9-83A8-A6544AC836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0</xdr:colOff>
      <xdr:row>55</xdr:row>
      <xdr:rowOff>0</xdr:rowOff>
    </xdr:from>
    <xdr:to>
      <xdr:col>24</xdr:col>
      <xdr:colOff>409575</xdr:colOff>
      <xdr:row>83</xdr:row>
      <xdr:rowOff>22225</xdr:rowOff>
    </xdr:to>
    <xdr:graphicFrame macro="">
      <xdr:nvGraphicFramePr>
        <xdr:cNvPr id="3" name="Chart 2">
          <a:extLst>
            <a:ext uri="{FF2B5EF4-FFF2-40B4-BE49-F238E27FC236}">
              <a16:creationId xmlns:a16="http://schemas.microsoft.com/office/drawing/2014/main" id="{A2657DE0-0A3E-4B41-B0FF-6E850418A6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127000</xdr:colOff>
      <xdr:row>85</xdr:row>
      <xdr:rowOff>88900</xdr:rowOff>
    </xdr:from>
    <xdr:to>
      <xdr:col>12</xdr:col>
      <xdr:colOff>587375</xdr:colOff>
      <xdr:row>113</xdr:row>
      <xdr:rowOff>111125</xdr:rowOff>
    </xdr:to>
    <xdr:graphicFrame macro="">
      <xdr:nvGraphicFramePr>
        <xdr:cNvPr id="4" name="Chart 3">
          <a:extLst>
            <a:ext uri="{FF2B5EF4-FFF2-40B4-BE49-F238E27FC236}">
              <a16:creationId xmlns:a16="http://schemas.microsoft.com/office/drawing/2014/main" id="{066544DE-AE4B-4B47-B7E4-07A82F221C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0</xdr:colOff>
      <xdr:row>86</xdr:row>
      <xdr:rowOff>0</xdr:rowOff>
    </xdr:from>
    <xdr:to>
      <xdr:col>24</xdr:col>
      <xdr:colOff>409575</xdr:colOff>
      <xdr:row>114</xdr:row>
      <xdr:rowOff>22225</xdr:rowOff>
    </xdr:to>
    <xdr:graphicFrame macro="">
      <xdr:nvGraphicFramePr>
        <xdr:cNvPr id="5" name="Chart 4">
          <a:extLst>
            <a:ext uri="{FF2B5EF4-FFF2-40B4-BE49-F238E27FC236}">
              <a16:creationId xmlns:a16="http://schemas.microsoft.com/office/drawing/2014/main" id="{64E1672D-7879-4048-95CC-CB3CC975A2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29</xdr:col>
      <xdr:colOff>584200</xdr:colOff>
      <xdr:row>2</xdr:row>
      <xdr:rowOff>95250</xdr:rowOff>
    </xdr:from>
    <xdr:to>
      <xdr:col>34</xdr:col>
      <xdr:colOff>69850</xdr:colOff>
      <xdr:row>5</xdr:row>
      <xdr:rowOff>6350</xdr:rowOff>
    </xdr:to>
    <xdr:sp macro="" textlink="">
      <xdr:nvSpPr>
        <xdr:cNvPr id="2" name="TextBox 1">
          <a:extLst>
            <a:ext uri="{FF2B5EF4-FFF2-40B4-BE49-F238E27FC236}">
              <a16:creationId xmlns:a16="http://schemas.microsoft.com/office/drawing/2014/main" id="{7A22C827-4EB6-4AFD-ACE7-BDCD59791496}"/>
            </a:ext>
          </a:extLst>
        </xdr:cNvPr>
        <xdr:cNvSpPr txBox="1"/>
      </xdr:nvSpPr>
      <xdr:spPr>
        <a:xfrm>
          <a:off x="10547350" y="361950"/>
          <a:ext cx="2533650" cy="3238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accent2"/>
              </a:solidFill>
            </a:rPr>
            <a:t>LPHP DAPI:0:1 3595071 &lt;GO&gt;</a:t>
          </a:r>
        </a:p>
      </xdr:txBody>
    </xdr:sp>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ody" xr10:uid="{81127F14-F447-44A1-BBF4-78E3BA7AFF54}" sourceName="short rating">
  <extLst>
    <x:ext xmlns:x15="http://schemas.microsoft.com/office/spreadsheetml/2010/11/main" uri="{2F2917AC-EB37-4324-AD4E-5DD8C200BD13}">
      <x15:tableSlicerCache tableId="3" column="1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H_sector" xr10:uid="{69DA7C2E-A59C-48A7-8060-B68F8D73CE94}" sourceName="RH sector">
  <extLst>
    <x:ext xmlns:x15="http://schemas.microsoft.com/office/spreadsheetml/2010/11/main" uri="{2F2917AC-EB37-4324-AD4E-5DD8C200BD13}">
      <x15:tableSlicerCache tableId="3" column="18"/>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ody" xr10:uid="{8E03DC02-BB1B-4A16-8785-0DB155AC6CDF}" cache="Slicer_moody" caption="short rating" rowHeight="241300"/>
  <slicer name="RH sector" xr10:uid="{0999985B-F381-464E-B088-2027953CC9BC}" cache="Slicer_RH_sector" caption="RH secto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6522500-3AB0-4F7C-9FCB-C0C973B02A77}" name="curve" displayName="curve" ref="B3:AD39" totalsRowShown="0" headerRowDxfId="42" tableBorderDxfId="41">
  <autoFilter ref="B3:AD39" xr:uid="{38F45F10-6CBE-4CF2-B992-F1022B0B7B9F}"/>
  <sortState xmlns:xlrd2="http://schemas.microsoft.com/office/spreadsheetml/2017/richdata2" ref="B4:AD39">
    <sortCondition descending="1" ref="N3:N39"/>
  </sortState>
  <tableColumns count="29">
    <tableColumn id="1" xr3:uid="{A3FBAA8F-16EB-4B4C-8739-249F7E0A2501}" name="ticker" dataDxfId="40"/>
    <tableColumn id="2" xr3:uid="{96AF8E5E-CE7B-4FD1-8146-C8B063468029}" name="short code" dataDxfId="39"/>
    <tableColumn id="3" xr3:uid="{E07935AB-00B6-4ABD-BCB8-89943B648DA8}" name="long code" dataDxfId="38"/>
    <tableColumn id="4" xr3:uid="{93F8B34E-9642-4895-A838-D66E86011DED}" name="short bond" dataDxfId="37">
      <calculatedColumnFormula array="1">_xll.BDP(curve[[#This Row],[short code]],"security_name")</calculatedColumnFormula>
    </tableColumn>
    <tableColumn id="5" xr3:uid="{DD555EC0-CC97-4FC2-BC78-E3D02AED048F}" name="long bond" dataDxfId="36">
      <calculatedColumnFormula array="1">_xll.BDP(curve[[#This Row],[long code]],"security_name")</calculatedColumnFormula>
    </tableColumn>
    <tableColumn id="6" xr3:uid="{22FA8D06-B527-482F-A428-A6639D243024}" name="short date" dataDxfId="35">
      <calculatedColumnFormula array="1">_xll.BDP(curve[[#This Row],[short code]],"nxt_call_dt")*1</calculatedColumnFormula>
    </tableColumn>
    <tableColumn id="7" xr3:uid="{E78C2C69-D264-4ED3-B72F-986BDD007246}" name="long date" dataDxfId="34">
      <calculatedColumnFormula array="1">_xll.BDP(curve[[#This Row],[long code]],"nxt_call_dt")*1</calculatedColumnFormula>
    </tableColumn>
    <tableColumn id="8" xr3:uid="{800B7353-B39F-45AC-A9E0-AF77C4C878BB}" name="years" dataDxfId="33">
      <calculatedColumnFormula>(curve[[#This Row],[long date]]-curve[[#This Row],[short date]])/365</calculatedColumnFormula>
    </tableColumn>
    <tableColumn id="9" xr3:uid="{9602CBC8-0A04-4B84-B117-D445588B222E}" name="spread measure" dataDxfId="32"/>
    <tableColumn id="10" xr3:uid="{5E7457BD-3FDD-4CF4-99A8-E6BDEEE461C7}" name="short spread" dataDxfId="31">
      <calculatedColumnFormula array="1">_xll.BDP(curve[[#This Row],[short code]],curve[[#This Row],[spread measure]])</calculatedColumnFormula>
    </tableColumn>
    <tableColumn id="11" xr3:uid="{BCDEDC15-4C9F-466A-92C3-8CFEF55E9750}" name="long spread" dataDxfId="30">
      <calculatedColumnFormula array="1">_xll.BDP(curve[[#This Row],[long code]],curve[[#This Row],[spread measure]])</calculatedColumnFormula>
    </tableColumn>
    <tableColumn id="12" xr3:uid="{D8DD7649-2594-48F7-97BD-88B4A535790C}" name="curve" dataDxfId="29">
      <calculatedColumnFormula>curve[[#This Row],[long spread]]-curve[[#This Row],[short spread]]</calculatedColumnFormula>
    </tableColumn>
    <tableColumn id="13" xr3:uid="{ED4D721C-97CA-4D33-8CD7-450231D0FA49}" name="curve per year" dataDxfId="28">
      <calculatedColumnFormula>IF(curve[[#This Row],[years]]=0,"-",curve[[#This Row],[curve]]/curve[[#This Row],[years]])</calculatedColumnFormula>
    </tableColumn>
    <tableColumn id="14" xr3:uid="{209FE2B3-0BC8-4CF2-853B-419D36E1A8DF}" name="short rating" dataDxfId="27">
      <calculatedColumnFormula array="1">_xll.BDP(curve[[#This Row],[short code]],"bb_composite")</calculatedColumnFormula>
    </tableColumn>
    <tableColumn id="15" xr3:uid="{8FCAD58A-68C8-4FF5-8277-E4A012FF9BD3}" name="long rating" dataDxfId="26">
      <calculatedColumnFormula array="1">_xll.BDP(curve[[#This Row],[long code]],"bb_composite")</calculatedColumnFormula>
    </tableColumn>
    <tableColumn id="16" xr3:uid="{57005717-C04D-4747-8989-4A43EE97632C}" name="short crncy" dataDxfId="25">
      <calculatedColumnFormula array="1">_xll.BDP(curve[[#This Row],[short code]],"crncy")</calculatedColumnFormula>
    </tableColumn>
    <tableColumn id="17" xr3:uid="{5BA4A284-BA2F-478F-8168-D9151F84C51A}" name="long crncy" dataDxfId="24">
      <calculatedColumnFormula array="1">_xll.BDP(curve[[#This Row],[long code]],"crncy")</calculatedColumnFormula>
    </tableColumn>
    <tableColumn id="18" xr3:uid="{9F0E6501-7ED0-47BC-B8C0-7BA5F44DE3C1}" name="RH sector" dataDxfId="23">
      <calculatedColumnFormula>INDEX(tkrBbg!U:U,MATCH(curve[[#This Row],[ticker]],tkrBbg!T:T,0))</calculatedColumnFormula>
    </tableColumn>
    <tableColumn id="29" xr3:uid="{53FD2762-30C2-44C7-806D-0D06B2539234}" name="hist spread measure" dataDxfId="22"/>
    <tableColumn id="19" xr3:uid="{77337F1E-6069-427E-8759-168D654965A8}" name="short Spread (14d)" dataDxfId="21">
      <calculatedColumnFormula array="1">_xll.BDH(curve[[#This Row],[short code]],curve[[#This Row],[hist spread measure]],$V$2)</calculatedColumnFormula>
    </tableColumn>
    <tableColumn id="20" xr3:uid="{A9570CD7-C3F5-4932-AEF6-B68577A7B118}" name="long Spread (14d)" dataDxfId="20">
      <calculatedColumnFormula array="1">_xll.BDH(curve[[#This Row],[long code]],curve[[#This Row],[hist spread measure]],$V$2)</calculatedColumnFormula>
    </tableColumn>
    <tableColumn id="21" xr3:uid="{633E3E1E-0806-426F-A120-08CAB1D18266}" name="curve (14d)" dataDxfId="19">
      <calculatedColumnFormula>IFERROR(curve[[#This Row],[long Spread (14d)]]-curve[[#This Row],[short Spread (14d)]]*1,"-")</calculatedColumnFormula>
    </tableColumn>
    <tableColumn id="22" xr3:uid="{B61F81B5-B66B-4CFE-A1BD-4749108B7C57}" name="curve per year (14d)" dataDxfId="18">
      <calculatedColumnFormula>IFERROR(curve[[#This Row],[curve (14d)]]/curve[[#This Row],[years]],"-")</calculatedColumnFormula>
    </tableColumn>
    <tableColumn id="23" xr3:uid="{C7DA0236-9EBF-4783-BAEE-D26B0EBEB276}" name="curve change (14d)" dataDxfId="17">
      <calculatedColumnFormula>IFERROR(curve[[#This Row],[curve per year]]-curve[[#This Row],[curve per year (14d)]],"-")</calculatedColumnFormula>
    </tableColumn>
    <tableColumn id="24" xr3:uid="{2B1933C0-EAFF-4F95-A0DE-90FA7D32F237}" name="short spread (30d)" dataDxfId="16">
      <calculatedColumnFormula array="1">_xll.BDH(curve[[#This Row],[short code]],curve[[#This Row],[hist spread measure]],$AA$2)</calculatedColumnFormula>
    </tableColumn>
    <tableColumn id="25" xr3:uid="{88DFE637-9D15-424A-856D-DC9F78E7C5F6}" name="long spread (30d)" dataDxfId="15">
      <calculatedColumnFormula array="1">_xll.BDH(curve[[#This Row],[long code]],curve[[#This Row],[hist spread measure]],$AA$2)</calculatedColumnFormula>
    </tableColumn>
    <tableColumn id="26" xr3:uid="{9A88C0DA-1B3F-48EB-A9F2-744DB85E7723}" name="curve (30d)" dataDxfId="14">
      <calculatedColumnFormula>IFERROR(curve[[#This Row],[long spread (30d)]]-curve[[#This Row],[short spread (30d)]]*1,"-")</calculatedColumnFormula>
    </tableColumn>
    <tableColumn id="28" xr3:uid="{D9777730-5C88-44F3-AF63-4EB8DE6254F0}" name="curve per year (30d)" dataDxfId="13">
      <calculatedColumnFormula>IFERROR(curve[[#This Row],[curve (30d)]]/curve[[#This Row],[years]],"-")</calculatedColumnFormula>
    </tableColumn>
    <tableColumn id="27" xr3:uid="{DCD801B3-13C3-4788-9802-076CD9D6AE6A}" name="curve change (30d)" dataDxfId="12">
      <calculatedColumnFormula>IFERROR(curve[[#This Row],[curve per year]]-curve[[#This Row],[curve per year (30d)]],"-")</calculatedColumnFormula>
    </tableColumn>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DDE1CD-9F7B-4B19-A604-E78710335C80}" name="Table1" displayName="Table1" ref="B3:K45" totalsRowShown="0" headerRowDxfId="11" dataDxfId="10">
  <autoFilter ref="B3:K45" xr:uid="{C4986A26-50E8-4A8C-A229-0ECF22E8B9B0}"/>
  <tableColumns count="10">
    <tableColumn id="1" xr3:uid="{4E058F92-900E-478E-A4F8-DB89863E2A96}" name="isin" dataDxfId="9"/>
    <tableColumn id="2" xr3:uid="{134DB1D9-C64F-4F2A-9407-18234E2E3B82}" name="type" dataDxfId="8"/>
    <tableColumn id="6" xr3:uid="{AEB31582-844A-4826-90AA-4BA656F12390}" name="bbg" dataDxfId="7">
      <calculatedColumnFormula>Table1[[#This Row],[isin]]&amp;" "&amp;Table1[[#This Row],[type]]</calculatedColumnFormula>
    </tableColumn>
    <tableColumn id="3" xr3:uid="{5695B33E-B992-4A46-A5BD-94C657B8E8FC}" name="short_name" dataDxfId="6">
      <calculatedColumnFormula>_xll.BDP(Table1[[#This Row],[bbg]],Table1[[#Headers],[short_name]])</calculatedColumnFormula>
    </tableColumn>
    <tableColumn id="10" xr3:uid="{ECB5C2EC-4118-4BF9-8FA4-55265DE66E35}" name="coupon" dataDxfId="5">
      <calculatedColumnFormula>_xll.BDP(Table1[[#This Row],[bbg]],Table1[[#Headers],[coupon]])</calculatedColumnFormula>
    </tableColumn>
    <tableColumn id="9" xr3:uid="{06AD7DC3-F060-4766-B719-D420A82DF0D5}" name="security_name" dataDxfId="4">
      <calculatedColumnFormula>_xll.BDP(Table1[[#This Row],[bbg]],Table1[[#Headers],[security_name]])</calculatedColumnFormula>
    </tableColumn>
    <tableColumn id="4" xr3:uid="{B6B2D18E-4498-47A7-B05F-F8937344AF92}" name="INDUSTRY_GROUP" dataDxfId="3">
      <calculatedColumnFormula>_xll.BDP(Table1[[#This Row],[bbg]],Table1[[#Headers],[INDUSTRY_GROUP]])</calculatedColumnFormula>
    </tableColumn>
    <tableColumn id="8" xr3:uid="{2AF9A730-4714-4F42-AF0A-92779BE5253B}" name="nxt_call_dt" dataDxfId="2">
      <calculatedColumnFormula>_xll.BDP(Table1[[#This Row],[bbg]],Table1[[#Headers],[nxt_call_dt]])</calculatedColumnFormula>
    </tableColumn>
    <tableColumn id="7" xr3:uid="{EED4F902-A3F2-4928-966A-34A4A8AB4BFE}" name="calc_maturity" dataDxfId="1">
      <calculatedColumnFormula>_xll.BDP(Table1[[#This Row],[bbg]],Table1[[#Headers],[calc_maturity]])</calculatedColumnFormula>
    </tableColumn>
    <tableColumn id="5" xr3:uid="{55180C83-EDAA-44EB-9569-2F93FB5FA38C}" name="z_sprd_mid" dataDxfId="0">
      <calculatedColumnFormula>_xll.BDP(Table1[[#This Row],[bbg]],Table1[[#Headers],[z_sprd_mid]])</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0DB77-0811-47C7-9396-8F5A9034DFAA}">
  <sheetPr>
    <tabColor rgb="FFC00000"/>
  </sheetPr>
  <dimension ref="F7:I28"/>
  <sheetViews>
    <sheetView workbookViewId="0">
      <selection activeCell="G21" sqref="G21"/>
    </sheetView>
  </sheetViews>
  <sheetFormatPr defaultColWidth="8.7265625" defaultRowHeight="10.5" x14ac:dyDescent="0.25"/>
  <cols>
    <col min="1" max="5" width="8.7265625" style="4"/>
    <col min="6" max="6" width="15.453125" style="4" bestFit="1" customWidth="1"/>
    <col min="7" max="7" width="36.81640625" style="4" bestFit="1" customWidth="1"/>
    <col min="8" max="8" width="9.54296875" style="4" bestFit="1" customWidth="1"/>
    <col min="9" max="9" width="62.81640625" style="4" bestFit="1" customWidth="1"/>
    <col min="10" max="16384" width="8.7265625" style="4"/>
  </cols>
  <sheetData>
    <row r="7" spans="6:9" x14ac:dyDescent="0.25">
      <c r="F7" s="4" t="s">
        <v>416</v>
      </c>
    </row>
    <row r="9" spans="6:9" ht="11" x14ac:dyDescent="0.3">
      <c r="F9" s="5" t="s">
        <v>414</v>
      </c>
      <c r="G9" s="5" t="s">
        <v>602</v>
      </c>
      <c r="H9" s="5" t="s">
        <v>583</v>
      </c>
      <c r="I9" s="5" t="s">
        <v>607</v>
      </c>
    </row>
    <row r="10" spans="6:9" x14ac:dyDescent="0.25">
      <c r="F10" s="4" t="s">
        <v>562</v>
      </c>
      <c r="G10" s="4" t="s">
        <v>563</v>
      </c>
      <c r="H10" s="4" t="s">
        <v>583</v>
      </c>
    </row>
    <row r="11" spans="6:9" x14ac:dyDescent="0.25">
      <c r="F11" s="4" t="s">
        <v>450</v>
      </c>
      <c r="G11" s="4" t="s">
        <v>565</v>
      </c>
      <c r="H11" s="4" t="s">
        <v>583</v>
      </c>
    </row>
    <row r="12" spans="6:9" x14ac:dyDescent="0.25">
      <c r="F12" s="4" t="s">
        <v>585</v>
      </c>
      <c r="G12" s="4" t="s">
        <v>586</v>
      </c>
      <c r="H12" s="4" t="s">
        <v>601</v>
      </c>
      <c r="I12" s="4" t="s">
        <v>609</v>
      </c>
    </row>
    <row r="13" spans="6:9" x14ac:dyDescent="0.25">
      <c r="F13" s="4" t="s">
        <v>473</v>
      </c>
      <c r="G13" s="4" t="s">
        <v>564</v>
      </c>
      <c r="H13" s="4" t="s">
        <v>583</v>
      </c>
      <c r="I13" s="4" t="s">
        <v>608</v>
      </c>
    </row>
    <row r="17" spans="6:9" x14ac:dyDescent="0.25">
      <c r="F17" s="4" t="s">
        <v>566</v>
      </c>
      <c r="G17" s="4" t="s">
        <v>567</v>
      </c>
      <c r="H17" s="4" t="s">
        <v>627</v>
      </c>
      <c r="I17" s="4" t="s">
        <v>603</v>
      </c>
    </row>
    <row r="20" spans="6:9" x14ac:dyDescent="0.25">
      <c r="F20" s="4" t="s">
        <v>637</v>
      </c>
      <c r="G20" s="4" t="s">
        <v>638</v>
      </c>
      <c r="H20" s="4" t="s">
        <v>627</v>
      </c>
    </row>
    <row r="21" spans="6:9" ht="11" x14ac:dyDescent="0.3">
      <c r="F21" s="4" t="s">
        <v>637</v>
      </c>
      <c r="G21" s="44" t="s">
        <v>639</v>
      </c>
      <c r="H21" s="4" t="s">
        <v>627</v>
      </c>
      <c r="I21" s="4" t="s">
        <v>645</v>
      </c>
    </row>
    <row r="22" spans="6:9" x14ac:dyDescent="0.25">
      <c r="F22" s="4" t="s">
        <v>637</v>
      </c>
      <c r="G22" s="4" t="s">
        <v>640</v>
      </c>
      <c r="H22" s="4" t="s">
        <v>627</v>
      </c>
    </row>
    <row r="24" spans="6:9" x14ac:dyDescent="0.25">
      <c r="F24" s="4" t="s">
        <v>642</v>
      </c>
      <c r="G24" s="4" t="s">
        <v>641</v>
      </c>
      <c r="H24" s="4" t="s">
        <v>643</v>
      </c>
      <c r="I24" s="4" t="s">
        <v>644</v>
      </c>
    </row>
    <row r="25" spans="6:9" x14ac:dyDescent="0.25">
      <c r="I25" s="4" t="s">
        <v>647</v>
      </c>
    </row>
    <row r="27" spans="6:9" x14ac:dyDescent="0.25">
      <c r="F27" s="4" t="s">
        <v>646</v>
      </c>
      <c r="G27" s="4" t="s">
        <v>598</v>
      </c>
      <c r="H27" s="4" t="s">
        <v>601</v>
      </c>
    </row>
    <row r="28" spans="6:9" x14ac:dyDescent="0.25">
      <c r="G28" s="4" t="s">
        <v>599</v>
      </c>
      <c r="H28" s="4" t="s">
        <v>601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B42F7-A21E-45E4-8F85-5E44DA2AB636}">
  <sheetPr>
    <tabColor theme="9" tint="-0.249977111117893"/>
  </sheetPr>
  <dimension ref="B2:AG59"/>
  <sheetViews>
    <sheetView tabSelected="1" workbookViewId="0">
      <pane xSplit="9" ySplit="3" topLeftCell="J4" activePane="bottomRight" state="frozen"/>
      <selection pane="topRight" activeCell="K1" sqref="K1"/>
      <selection pane="bottomLeft" activeCell="A4" sqref="A4"/>
      <selection pane="bottomRight" activeCell="O7" sqref="O7"/>
    </sheetView>
  </sheetViews>
  <sheetFormatPr defaultColWidth="8.7265625" defaultRowHeight="10.5" x14ac:dyDescent="0.25"/>
  <cols>
    <col min="1" max="2" width="8.7265625" style="2"/>
    <col min="3" max="7" width="0" style="2" hidden="1" customWidth="1"/>
    <col min="8" max="9" width="9.81640625" style="17" hidden="1" customWidth="1"/>
    <col min="10" max="10" width="5.453125" style="24" bestFit="1" customWidth="1"/>
    <col min="11" max="11" width="0" style="2" hidden="1" customWidth="1"/>
    <col min="12" max="13" width="6.26953125" style="8" bestFit="1" customWidth="1"/>
    <col min="14" max="14" width="0" style="8" hidden="1" customWidth="1"/>
    <col min="15" max="15" width="8.7265625" style="8"/>
    <col min="16" max="16" width="5.453125" style="2" bestFit="1" customWidth="1"/>
    <col min="17" max="17" width="5.453125" style="2" hidden="1" customWidth="1"/>
    <col min="18" max="18" width="8.7265625" style="24"/>
    <col min="19" max="20" width="0" style="2" hidden="1" customWidth="1"/>
    <col min="21" max="23" width="8.7265625" style="2"/>
    <col min="24" max="25" width="6.26953125" style="8" bestFit="1" customWidth="1"/>
    <col min="26" max="26" width="0" style="8" hidden="1" customWidth="1"/>
    <col min="27" max="28" width="8.7265625" style="8"/>
    <col min="29" max="30" width="8.1796875" style="8" bestFit="1" customWidth="1"/>
    <col min="31" max="31" width="5.453125" style="8" bestFit="1" customWidth="1"/>
    <col min="32" max="32" width="8.1796875" style="8" bestFit="1" customWidth="1"/>
    <col min="33" max="33" width="8.7265625" style="8"/>
    <col min="34" max="16384" width="8.7265625" style="2"/>
  </cols>
  <sheetData>
    <row r="2" spans="2:33" x14ac:dyDescent="0.25">
      <c r="B2" s="2">
        <f>COLUMN(B1)</f>
        <v>2</v>
      </c>
      <c r="O2" s="2">
        <f>COLUMN(O1)</f>
        <v>15</v>
      </c>
    </row>
    <row r="3" spans="2:33" ht="33" x14ac:dyDescent="0.3">
      <c r="B3" s="27" t="s">
        <v>439</v>
      </c>
      <c r="C3" s="27" t="s">
        <v>551</v>
      </c>
      <c r="D3" s="27" t="s">
        <v>474</v>
      </c>
      <c r="E3" s="27" t="s">
        <v>475</v>
      </c>
      <c r="F3" s="27" t="s">
        <v>465</v>
      </c>
      <c r="G3" s="27" t="s">
        <v>466</v>
      </c>
      <c r="H3" s="39" t="s">
        <v>470</v>
      </c>
      <c r="I3" s="39" t="s">
        <v>471</v>
      </c>
      <c r="J3" s="40" t="s">
        <v>472</v>
      </c>
      <c r="K3" s="27" t="s">
        <v>467</v>
      </c>
      <c r="L3" s="41" t="s">
        <v>468</v>
      </c>
      <c r="M3" s="41" t="s">
        <v>469</v>
      </c>
      <c r="N3" s="41" t="s">
        <v>473</v>
      </c>
      <c r="O3" s="41" t="s">
        <v>479</v>
      </c>
      <c r="P3" s="27" t="s">
        <v>691</v>
      </c>
      <c r="Q3" s="27" t="s">
        <v>664</v>
      </c>
      <c r="R3" s="40" t="s">
        <v>556</v>
      </c>
      <c r="S3" s="27" t="s">
        <v>576</v>
      </c>
      <c r="T3" s="27" t="s">
        <v>577</v>
      </c>
      <c r="U3" s="1" t="s">
        <v>553</v>
      </c>
      <c r="V3" s="1" t="s">
        <v>596</v>
      </c>
      <c r="W3" s="1" t="s">
        <v>560</v>
      </c>
      <c r="X3" s="41" t="s">
        <v>574</v>
      </c>
      <c r="Y3" s="41" t="s">
        <v>575</v>
      </c>
      <c r="Z3" s="41" t="s">
        <v>473</v>
      </c>
      <c r="AA3" s="41" t="s">
        <v>479</v>
      </c>
      <c r="AB3" s="41" t="s">
        <v>579</v>
      </c>
      <c r="AC3" s="41" t="s">
        <v>580</v>
      </c>
      <c r="AD3" s="41" t="s">
        <v>581</v>
      </c>
      <c r="AE3" s="41" t="s">
        <v>473</v>
      </c>
      <c r="AF3" s="41" t="s">
        <v>479</v>
      </c>
      <c r="AG3" s="41" t="s">
        <v>579</v>
      </c>
    </row>
    <row r="5" spans="2:33" x14ac:dyDescent="0.25">
      <c r="B5" s="2" t="str">
        <f>'curves eur'!B59</f>
        <v>reit</v>
      </c>
    </row>
    <row r="6" spans="2:33" x14ac:dyDescent="0.25">
      <c r="B6" s="2" t="str" cm="1">
        <f t="array" aca="1" ref="B6:AG11" ca="1">_xlfn._xlws.SORT(_xlfn.ANCHORARRAY('curves eur'!B60),COLUMN(O5)-COLUMN(B5),-1)</f>
        <v>GYCGR</v>
      </c>
      <c r="C6" s="2" t="str">
        <f ca="1"/>
        <v>-</v>
      </c>
      <c r="D6" s="2" t="str">
        <f ca="1"/>
        <v>XS1191320297 Corp</v>
      </c>
      <c r="E6" s="2" t="str">
        <f ca="1"/>
        <v>XS1811181566 Corp</v>
      </c>
      <c r="F6" s="2" t="str">
        <f ca="1"/>
        <v>GYCGR 3 3/4 PERP</v>
      </c>
      <c r="G6" s="2" t="str">
        <f ca="1"/>
        <v>GYCGR 2 1/2 PERP</v>
      </c>
      <c r="H6" s="17">
        <f ca="1"/>
        <v>44610</v>
      </c>
      <c r="I6" s="17">
        <f ca="1"/>
        <v>45131</v>
      </c>
      <c r="J6" s="24">
        <f ca="1"/>
        <v>1.4273972602739726</v>
      </c>
      <c r="K6" s="2" t="str">
        <f ca="1"/>
        <v>blp_i_sprd_mid</v>
      </c>
      <c r="L6" s="8">
        <f ca="1"/>
        <v>264.10293579101563</v>
      </c>
      <c r="M6" s="8">
        <f ca="1"/>
        <v>333.97781372070313</v>
      </c>
      <c r="N6" s="8">
        <f ca="1"/>
        <v>69.8748779296875</v>
      </c>
      <c r="O6" s="8">
        <f ca="1"/>
        <v>48.952649605251317</v>
      </c>
      <c r="P6" s="2" t="str">
        <f ca="1"/>
        <v>BBB-</v>
      </c>
      <c r="Q6" s="2" t="str">
        <f ca="1"/>
        <v>BBB-</v>
      </c>
      <c r="R6" s="24">
        <f ca="1"/>
        <v>0.87820728795348879</v>
      </c>
      <c r="S6" s="2" t="str">
        <f ca="1"/>
        <v>EUR</v>
      </c>
      <c r="T6" s="2" t="str">
        <f ca="1"/>
        <v>EUR</v>
      </c>
      <c r="U6" s="2" t="str">
        <f ca="1"/>
        <v>x</v>
      </c>
      <c r="V6" s="2" t="str">
        <f ca="1"/>
        <v>REIT</v>
      </c>
      <c r="W6" s="2" t="str">
        <f ca="1"/>
        <v>x</v>
      </c>
      <c r="X6" s="8" t="str">
        <f ca="1"/>
        <v>#N/A Requesting Data...</v>
      </c>
      <c r="Y6" s="8" t="str">
        <f ca="1"/>
        <v>#N/A Requesting Data...</v>
      </c>
      <c r="Z6" s="8" t="e">
        <f ca="1"/>
        <v>#VALUE!</v>
      </c>
      <c r="AA6" s="8" t="str">
        <f ca="1"/>
        <v>-</v>
      </c>
      <c r="AB6" s="8" t="str">
        <f ca="1"/>
        <v>-</v>
      </c>
      <c r="AC6" s="8" t="str">
        <f ca="1"/>
        <v>#N/A Requesting Data...</v>
      </c>
      <c r="AD6" s="8" t="str">
        <f ca="1"/>
        <v>#N/A Requesting Data...</v>
      </c>
      <c r="AE6" s="8" t="str">
        <f ca="1"/>
        <v>-</v>
      </c>
      <c r="AF6" s="8" t="str">
        <f ca="1"/>
        <v>-</v>
      </c>
      <c r="AG6" s="8" t="str">
        <f ca="1"/>
        <v>-</v>
      </c>
    </row>
    <row r="7" spans="2:33" x14ac:dyDescent="0.25">
      <c r="B7" s="2" t="str">
        <f ca="1"/>
        <v>AKFAST</v>
      </c>
      <c r="C7" s="2" t="str">
        <f ca="1"/>
        <v>-</v>
      </c>
      <c r="D7" s="2" t="str">
        <f ca="1"/>
        <v>AR936992 Corp</v>
      </c>
      <c r="E7" s="2" t="str">
        <f ca="1"/>
        <v>ZP989429 Corp</v>
      </c>
      <c r="F7" s="2" t="str">
        <f ca="1"/>
        <v>AKFAST 3 7/8 10/05/78</v>
      </c>
      <c r="G7" s="2" t="str">
        <f ca="1"/>
        <v>AKFAST 2.249 05/17/81</v>
      </c>
      <c r="H7" s="17">
        <f ca="1"/>
        <v>45115</v>
      </c>
      <c r="I7" s="17">
        <f ca="1"/>
        <v>46070</v>
      </c>
      <c r="J7" s="24">
        <f ca="1"/>
        <v>2.6164383561643834</v>
      </c>
      <c r="K7" s="2" t="str">
        <f ca="1"/>
        <v>blp_i_sprd_mid</v>
      </c>
      <c r="L7" s="8">
        <f ca="1"/>
        <v>401.22723388671875</v>
      </c>
      <c r="M7" s="8">
        <f ca="1"/>
        <v>430.00665283203125</v>
      </c>
      <c r="N7" s="8">
        <f ca="1"/>
        <v>28.7794189453125</v>
      </c>
      <c r="O7" s="8">
        <f ca="1"/>
        <v>10.999463785381218</v>
      </c>
      <c r="P7" s="2" t="str">
        <f ca="1"/>
        <v>NR</v>
      </c>
      <c r="Q7" s="2" t="str">
        <f ca="1"/>
        <v>NR</v>
      </c>
      <c r="R7" s="24">
        <f ca="1"/>
        <v>7.5727600838954398E-2</v>
      </c>
      <c r="S7" s="2" t="str">
        <f ca="1"/>
        <v>EUR</v>
      </c>
      <c r="T7" s="2" t="str">
        <f ca="1"/>
        <v>EUR</v>
      </c>
      <c r="U7" s="2" t="str">
        <f ca="1"/>
        <v>x</v>
      </c>
      <c r="V7" s="2" t="str">
        <f ca="1"/>
        <v>REIT</v>
      </c>
      <c r="W7" s="2" t="str">
        <f ca="1"/>
        <v>x</v>
      </c>
      <c r="X7" s="8" t="str">
        <f ca="1"/>
        <v>#N/A Requesting Data...</v>
      </c>
      <c r="Y7" s="8" t="str">
        <f ca="1"/>
        <v>#N/A Requesting Data...</v>
      </c>
      <c r="Z7" s="8" t="e">
        <f ca="1"/>
        <v>#VALUE!</v>
      </c>
      <c r="AA7" s="8" t="str">
        <f ca="1"/>
        <v>-</v>
      </c>
      <c r="AB7" s="8" t="str">
        <f ca="1"/>
        <v>-</v>
      </c>
      <c r="AC7" s="8" t="str">
        <f ca="1"/>
        <v>#N/A Requesting Data...</v>
      </c>
      <c r="AD7" s="8" t="str">
        <f ca="1"/>
        <v>#N/A Requesting Data...</v>
      </c>
      <c r="AE7" s="8" t="str">
        <f ca="1"/>
        <v>-</v>
      </c>
      <c r="AF7" s="8" t="str">
        <f ca="1"/>
        <v>-</v>
      </c>
      <c r="AG7" s="8" t="str">
        <f ca="1"/>
        <v>-</v>
      </c>
    </row>
    <row r="8" spans="2:33" x14ac:dyDescent="0.25">
      <c r="B8" s="2" t="str">
        <f ca="1"/>
        <v>ACFP</v>
      </c>
      <c r="C8" s="2" t="str">
        <f ca="1"/>
        <v>-</v>
      </c>
      <c r="D8" s="2" t="str">
        <f ca="1"/>
        <v>FR0013399177 Corp</v>
      </c>
      <c r="E8" s="2" t="str">
        <f ca="1"/>
        <v>FR0013457157 Corp</v>
      </c>
      <c r="F8" s="2" t="str">
        <f ca="1"/>
        <v>ACFP 4 3/8 PERP</v>
      </c>
      <c r="G8" s="2" t="str">
        <f ca="1"/>
        <v>ACFP 2 5/8 PERP</v>
      </c>
      <c r="H8" s="17">
        <f ca="1"/>
        <v>45321</v>
      </c>
      <c r="I8" s="17">
        <f ca="1"/>
        <v>45687</v>
      </c>
      <c r="J8" s="24">
        <f ca="1"/>
        <v>1.0027397260273974</v>
      </c>
      <c r="K8" s="2" t="str">
        <f ca="1"/>
        <v>blp_i_sprd_mid</v>
      </c>
      <c r="L8" s="8">
        <f ca="1"/>
        <v>771.04901123046875</v>
      </c>
      <c r="M8" s="8">
        <f ca="1"/>
        <v>789.74798583984375</v>
      </c>
      <c r="N8" s="8">
        <f ca="1"/>
        <v>18.698974609375</v>
      </c>
      <c r="O8" s="8">
        <f ca="1"/>
        <v>18.647884514813864</v>
      </c>
      <c r="P8" s="2" t="str">
        <f ca="1"/>
        <v>BB</v>
      </c>
      <c r="Q8" s="2" t="str">
        <f ca="1"/>
        <v>BB</v>
      </c>
      <c r="R8" s="24">
        <f ca="1"/>
        <v>0.23744531020347581</v>
      </c>
      <c r="S8" s="2" t="str">
        <f ca="1"/>
        <v>EUR</v>
      </c>
      <c r="T8" s="2" t="str">
        <f ca="1"/>
        <v>EUR</v>
      </c>
      <c r="U8" s="2" t="str">
        <f ca="1"/>
        <v>x</v>
      </c>
      <c r="V8" s="2" t="str">
        <f ca="1"/>
        <v>REIT</v>
      </c>
      <c r="W8" s="2" t="str">
        <f ca="1"/>
        <v>x</v>
      </c>
      <c r="X8" s="8" t="str">
        <f ca="1"/>
        <v>#N/A Requesting Data...</v>
      </c>
      <c r="Y8" s="8" t="str">
        <f ca="1"/>
        <v>#N/A Requesting Data...</v>
      </c>
      <c r="Z8" s="8" t="e">
        <f ca="1"/>
        <v>#VALUE!</v>
      </c>
      <c r="AA8" s="8" t="str">
        <f ca="1"/>
        <v>-</v>
      </c>
      <c r="AB8" s="8" t="str">
        <f ca="1"/>
        <v>-</v>
      </c>
      <c r="AC8" s="8" t="str">
        <f ca="1"/>
        <v>#N/A Requesting Data...</v>
      </c>
      <c r="AD8" s="8" t="str">
        <f ca="1"/>
        <v>#N/A Requesting Data...</v>
      </c>
      <c r="AE8" s="8" t="str">
        <f ca="1"/>
        <v>-</v>
      </c>
      <c r="AF8" s="8" t="str">
        <f ca="1"/>
        <v>-</v>
      </c>
      <c r="AG8" s="8" t="str">
        <f ca="1"/>
        <v>-</v>
      </c>
    </row>
    <row r="9" spans="2:33" x14ac:dyDescent="0.25">
      <c r="B9" s="2" t="str">
        <f ca="1"/>
        <v>CPIPGR</v>
      </c>
      <c r="C9" s="2" t="str">
        <f ca="1"/>
        <v>-</v>
      </c>
      <c r="D9" s="2" t="str">
        <f ca="1"/>
        <v>AS322477 Corp</v>
      </c>
      <c r="E9" s="2" t="str">
        <f ca="1"/>
        <v>ZS108668 Corp</v>
      </c>
      <c r="F9" s="2" t="str">
        <f ca="1"/>
        <v>CPIPGR 4 3/8 PERP</v>
      </c>
      <c r="G9" s="2" t="str">
        <f ca="1"/>
        <v>CPIPGR 4 7/8 PERP</v>
      </c>
      <c r="H9" s="17">
        <f ca="1"/>
        <v>45147</v>
      </c>
      <c r="I9" s="17">
        <f ca="1"/>
        <v>45854</v>
      </c>
      <c r="J9" s="24">
        <f ca="1"/>
        <v>1.9369863013698629</v>
      </c>
      <c r="K9" s="2" t="str">
        <f ca="1"/>
        <v>blp_i_sprd_mid</v>
      </c>
      <c r="L9" s="8">
        <f ca="1"/>
        <v>548.7900390625</v>
      </c>
      <c r="M9" s="8">
        <f ca="1"/>
        <v>560.39849853515625</v>
      </c>
      <c r="N9" s="8">
        <f ca="1"/>
        <v>11.60845947265625</v>
      </c>
      <c r="O9" s="8">
        <f ca="1"/>
        <v>5.9930519201124914</v>
      </c>
      <c r="P9" s="2" t="str">
        <f ca="1"/>
        <v>BB+</v>
      </c>
      <c r="Q9" s="2" t="str">
        <f ca="1"/>
        <v>BB+</v>
      </c>
      <c r="R9" s="24">
        <f ca="1"/>
        <v>-3.0127645312845237E-2</v>
      </c>
      <c r="S9" s="2" t="str">
        <f ca="1"/>
        <v>EUR</v>
      </c>
      <c r="T9" s="2" t="str">
        <f ca="1"/>
        <v>EUR</v>
      </c>
      <c r="U9" s="2" t="str">
        <f ca="1"/>
        <v>x</v>
      </c>
      <c r="V9" s="2" t="str">
        <f ca="1"/>
        <v>REIT</v>
      </c>
      <c r="W9" s="2" t="str">
        <f ca="1"/>
        <v>x</v>
      </c>
      <c r="X9" s="8" t="str">
        <f ca="1"/>
        <v>#N/A Requesting Data...</v>
      </c>
      <c r="Y9" s="8" t="str">
        <f ca="1"/>
        <v>#N/A Requesting Data...</v>
      </c>
      <c r="Z9" s="8" t="e">
        <f ca="1"/>
        <v>#VALUE!</v>
      </c>
      <c r="AA9" s="8" t="str">
        <f ca="1"/>
        <v>-</v>
      </c>
      <c r="AB9" s="8" t="str">
        <f ca="1"/>
        <v>-</v>
      </c>
      <c r="AC9" s="8" t="str">
        <f ca="1"/>
        <v>#N/A Requesting Data...</v>
      </c>
      <c r="AD9" s="8" t="str">
        <f ca="1"/>
        <v>#N/A Requesting Data...</v>
      </c>
      <c r="AE9" s="8" t="str">
        <f ca="1"/>
        <v>-</v>
      </c>
      <c r="AF9" s="8" t="str">
        <f ca="1"/>
        <v>-</v>
      </c>
      <c r="AG9" s="8" t="str">
        <f ca="1"/>
        <v>-</v>
      </c>
    </row>
    <row r="10" spans="2:33" x14ac:dyDescent="0.25">
      <c r="B10" s="2" t="str">
        <f ca="1"/>
        <v>SBBBSS</v>
      </c>
      <c r="C10" s="2" t="str">
        <f ca="1"/>
        <v>-</v>
      </c>
      <c r="D10" s="2" t="str">
        <f ca="1"/>
        <v>ZS235422 Corp</v>
      </c>
      <c r="E10" s="2" t="str">
        <f ca="1"/>
        <v>ZP659512 Corp</v>
      </c>
      <c r="F10" s="2" t="str">
        <f ca="1"/>
        <v>SBBBSS 4 5/8 PERP</v>
      </c>
      <c r="G10" s="2" t="str">
        <f ca="1"/>
        <v>SBBBSS 2.624 PERP</v>
      </c>
      <c r="H10" s="17">
        <f ca="1"/>
        <v>45409</v>
      </c>
      <c r="I10" s="17">
        <f ca="1"/>
        <v>45687</v>
      </c>
      <c r="J10" s="24">
        <f ca="1"/>
        <v>0.76164383561643834</v>
      </c>
      <c r="K10" s="2" t="str">
        <f ca="1"/>
        <v>blp_i_sprd_mid</v>
      </c>
      <c r="L10" s="8">
        <f ca="1"/>
        <v>474.35720825195313</v>
      </c>
      <c r="M10" s="8">
        <f ca="1"/>
        <v>481.4158935546875</v>
      </c>
      <c r="N10" s="8">
        <f ca="1"/>
        <v>7.058685302734375</v>
      </c>
      <c r="O10" s="8">
        <f ca="1"/>
        <v>9.2676983291296651</v>
      </c>
      <c r="P10" s="2" t="str">
        <f ca="1"/>
        <v>BB</v>
      </c>
      <c r="Q10" s="2" t="str">
        <f ca="1"/>
        <v>BB</v>
      </c>
      <c r="R10" s="24">
        <f ca="1"/>
        <v>3.9111264911735999E-2</v>
      </c>
      <c r="S10" s="2" t="str">
        <f ca="1"/>
        <v>EUR</v>
      </c>
      <c r="T10" s="2" t="str">
        <f ca="1"/>
        <v>EUR</v>
      </c>
      <c r="U10" s="2" t="str">
        <f ca="1"/>
        <v>x</v>
      </c>
      <c r="V10" s="2" t="str">
        <f ca="1"/>
        <v>REIT</v>
      </c>
      <c r="W10" s="2" t="str">
        <f ca="1"/>
        <v>x</v>
      </c>
      <c r="X10" s="8" t="str">
        <f ca="1"/>
        <v>#N/A Requesting Data...</v>
      </c>
      <c r="Y10" s="8" t="str">
        <f ca="1"/>
        <v>#N/A Requesting Data...</v>
      </c>
      <c r="Z10" s="8" t="e">
        <f ca="1"/>
        <v>#VALUE!</v>
      </c>
      <c r="AA10" s="8" t="str">
        <f ca="1"/>
        <v>-</v>
      </c>
      <c r="AB10" s="8" t="str">
        <f ca="1"/>
        <v>-</v>
      </c>
      <c r="AC10" s="8" t="str">
        <f ca="1"/>
        <v>#N/A Requesting Data...</v>
      </c>
      <c r="AD10" s="8" t="str">
        <f ca="1"/>
        <v>#N/A Requesting Data...</v>
      </c>
      <c r="AE10" s="8" t="str">
        <f ca="1"/>
        <v>-</v>
      </c>
      <c r="AF10" s="8" t="str">
        <f ca="1"/>
        <v>-</v>
      </c>
      <c r="AG10" s="8" t="str">
        <f ca="1"/>
        <v>-</v>
      </c>
    </row>
    <row r="11" spans="2:33" x14ac:dyDescent="0.25">
      <c r="B11" s="2" t="str">
        <f ca="1"/>
        <v>ULFP</v>
      </c>
      <c r="C11" s="2" t="str">
        <f ca="1"/>
        <v>-</v>
      </c>
      <c r="D11" s="2" t="str">
        <f ca="1"/>
        <v>AS146424 Corp</v>
      </c>
      <c r="E11" s="2" t="str">
        <f ca="1"/>
        <v>AS146490 Corp</v>
      </c>
      <c r="F11" s="2" t="str">
        <f ca="1"/>
        <v>ULFP 2 1/8 PERP</v>
      </c>
      <c r="G11" s="2" t="str">
        <f ca="1"/>
        <v>ULFP 2 7/8 PERP</v>
      </c>
      <c r="H11" s="17">
        <f ca="1"/>
        <v>45132</v>
      </c>
      <c r="I11" s="17">
        <f ca="1"/>
        <v>46047</v>
      </c>
      <c r="J11" s="24">
        <f ca="1"/>
        <v>2.506849315068493</v>
      </c>
      <c r="K11" s="2" t="str">
        <f ca="1"/>
        <v>blp_i_sprd_mid</v>
      </c>
      <c r="L11" s="8">
        <f ca="1"/>
        <v>693.5069580078125</v>
      </c>
      <c r="M11" s="8">
        <f ca="1"/>
        <v>557.958984375</v>
      </c>
      <c r="N11" s="8">
        <f ca="1"/>
        <v>-135.5479736328125</v>
      </c>
      <c r="O11" s="8">
        <f ca="1"/>
        <v>-54.071049591231223</v>
      </c>
      <c r="P11" s="2" t="str">
        <f ca="1"/>
        <v>BBB</v>
      </c>
      <c r="Q11" s="2" t="str">
        <f ca="1"/>
        <v>BBB</v>
      </c>
      <c r="R11" s="24">
        <f ca="1"/>
        <v>-1.3001190925763813</v>
      </c>
      <c r="S11" s="2" t="str">
        <f ca="1"/>
        <v>EUR</v>
      </c>
      <c r="T11" s="2" t="str">
        <f ca="1"/>
        <v>EUR</v>
      </c>
      <c r="U11" s="2" t="str">
        <f ca="1"/>
        <v>x</v>
      </c>
      <c r="V11" s="2" t="str">
        <f ca="1"/>
        <v>REIT</v>
      </c>
      <c r="W11" s="2" t="str">
        <f ca="1"/>
        <v>x</v>
      </c>
      <c r="X11" s="8" t="str">
        <f ca="1"/>
        <v>#N/A Requesting Data...</v>
      </c>
      <c r="Y11" s="8" t="str">
        <f ca="1"/>
        <v>#N/A Requesting Data...</v>
      </c>
      <c r="Z11" s="8" t="e">
        <f ca="1"/>
        <v>#VALUE!</v>
      </c>
      <c r="AA11" s="8" t="str">
        <f ca="1"/>
        <v>-</v>
      </c>
      <c r="AB11" s="8" t="str">
        <f ca="1"/>
        <v>-</v>
      </c>
      <c r="AC11" s="8" t="str">
        <f ca="1"/>
        <v>#N/A Requesting Data...</v>
      </c>
      <c r="AD11" s="8" t="str">
        <f ca="1"/>
        <v>#N/A Requesting Data...</v>
      </c>
      <c r="AE11" s="8" t="str">
        <f ca="1"/>
        <v>-</v>
      </c>
      <c r="AF11" s="8" t="str">
        <f ca="1"/>
        <v>-</v>
      </c>
      <c r="AG11" s="8" t="str">
        <f ca="1"/>
        <v>-</v>
      </c>
    </row>
    <row r="14" spans="2:33" x14ac:dyDescent="0.25">
      <c r="B14" s="2" t="str">
        <f>'curves eur'!B69</f>
        <v>utils</v>
      </c>
    </row>
    <row r="15" spans="2:33" x14ac:dyDescent="0.25">
      <c r="B15" s="2" t="str" cm="1">
        <f t="array" aca="1" ref="B15:AG25" ca="1">_xlfn._xlws.SORT(_xlfn.ANCHORARRAY('curves eur'!B70),COLUMN(O14)-COLUMN(B14),-1)</f>
        <v>SEVFP</v>
      </c>
      <c r="C15" s="2" t="str">
        <f ca="1"/>
        <v>-</v>
      </c>
      <c r="D15" s="2" t="str">
        <f ca="1"/>
        <v>EK821917 Corp</v>
      </c>
      <c r="E15" s="2" t="str">
        <f ca="1"/>
        <v>ZR441424 Corp</v>
      </c>
      <c r="F15" s="2" t="str">
        <f ca="1"/>
        <v>SEVFP 2 1/2 PERP</v>
      </c>
      <c r="G15" s="2" t="str">
        <f ca="1"/>
        <v>SEVFP 1 5/8 PERP</v>
      </c>
      <c r="H15" s="17">
        <f ca="1"/>
        <v>44650</v>
      </c>
      <c r="I15" s="17">
        <f ca="1"/>
        <v>46174</v>
      </c>
      <c r="J15" s="24">
        <f ca="1"/>
        <v>4.1753424657534248</v>
      </c>
      <c r="K15" s="2" t="str">
        <f ca="1"/>
        <v>blp_i_sprd_mid</v>
      </c>
      <c r="L15" s="8">
        <f ca="1"/>
        <v>262.38067626953125</v>
      </c>
      <c r="M15" s="8">
        <f ca="1"/>
        <v>307.8756103515625</v>
      </c>
      <c r="N15" s="8">
        <f ca="1"/>
        <v>45.49493408203125</v>
      </c>
      <c r="O15" s="8">
        <f ca="1"/>
        <v>10.896096417284387</v>
      </c>
      <c r="P15" s="2" t="str">
        <f ca="1"/>
        <v>NR</v>
      </c>
      <c r="Q15" s="2" t="str">
        <f ca="1"/>
        <v>NR</v>
      </c>
      <c r="R15" s="24">
        <f ca="1"/>
        <v>7.3542007945596538E-2</v>
      </c>
      <c r="S15" s="2" t="str">
        <f ca="1"/>
        <v>EUR</v>
      </c>
      <c r="T15" s="2" t="str">
        <f ca="1"/>
        <v>EUR</v>
      </c>
      <c r="U15" s="2" t="str">
        <f ca="1"/>
        <v>x</v>
      </c>
      <c r="V15" s="2" t="str">
        <f ca="1"/>
        <v>UTILS</v>
      </c>
      <c r="W15" s="2" t="str">
        <f ca="1"/>
        <v>x</v>
      </c>
      <c r="X15" s="8" t="str">
        <f ca="1"/>
        <v>#N/A Requesting Data...</v>
      </c>
      <c r="Y15" s="8" t="str">
        <f ca="1"/>
        <v>#N/A Requesting Data...</v>
      </c>
      <c r="Z15" s="8" t="e">
        <f ca="1"/>
        <v>#VALUE!</v>
      </c>
      <c r="AA15" s="8" t="str">
        <f ca="1"/>
        <v>-</v>
      </c>
      <c r="AB15" s="8" t="str">
        <f ca="1"/>
        <v>-</v>
      </c>
      <c r="AC15" s="8" t="str">
        <f ca="1"/>
        <v>#N/A Requesting Data...</v>
      </c>
      <c r="AD15" s="8" t="str">
        <f ca="1"/>
        <v>#N/A Requesting Data...</v>
      </c>
      <c r="AE15" s="8" t="str">
        <f ca="1"/>
        <v>-</v>
      </c>
      <c r="AF15" s="8" t="str">
        <f ca="1"/>
        <v>-</v>
      </c>
      <c r="AG15" s="8" t="str">
        <f ca="1"/>
        <v>-</v>
      </c>
    </row>
    <row r="16" spans="2:33" x14ac:dyDescent="0.25">
      <c r="B16" s="2" t="str">
        <f ca="1"/>
        <v>ENELIM</v>
      </c>
      <c r="C16" s="2" t="str">
        <f ca="1"/>
        <v>-</v>
      </c>
      <c r="D16" s="2" t="str">
        <f ca="1"/>
        <v>XS1713463716 Corp</v>
      </c>
      <c r="E16" s="2" t="str">
        <f ca="1"/>
        <v>XS1713463559 Corp</v>
      </c>
      <c r="F16" s="2" t="str">
        <f ca="1"/>
        <v>ENELIM 2 1/2 11/24/78</v>
      </c>
      <c r="G16" s="2" t="str">
        <f ca="1"/>
        <v>ENELIM 3 3/8 11/24/81</v>
      </c>
      <c r="H16" s="17">
        <f ca="1"/>
        <v>45162</v>
      </c>
      <c r="I16" s="17">
        <f ca="1"/>
        <v>46258</v>
      </c>
      <c r="J16" s="24">
        <f ca="1"/>
        <v>3.0027397260273974</v>
      </c>
      <c r="K16" s="2" t="str">
        <f ca="1"/>
        <v>blp_i_sprd_mid</v>
      </c>
      <c r="L16" s="8">
        <f ca="1"/>
        <v>274.28079223632813</v>
      </c>
      <c r="M16" s="8">
        <f ca="1"/>
        <v>314.70913696289063</v>
      </c>
      <c r="N16" s="8">
        <f ca="1"/>
        <v>40.4283447265625</v>
      </c>
      <c r="O16" s="8">
        <f ca="1"/>
        <v>13.463819183572365</v>
      </c>
      <c r="P16" s="2" t="str">
        <f ca="1"/>
        <v>BBB-</v>
      </c>
      <c r="Q16" s="2" t="str">
        <f ca="1"/>
        <v>BBB-</v>
      </c>
      <c r="R16" s="24">
        <f ca="1"/>
        <v>0.12783377074693852</v>
      </c>
      <c r="S16" s="2" t="str">
        <f ca="1"/>
        <v>EUR</v>
      </c>
      <c r="T16" s="2" t="str">
        <f ca="1"/>
        <v>EUR</v>
      </c>
      <c r="U16" s="2" t="str">
        <f ca="1"/>
        <v>x</v>
      </c>
      <c r="V16" s="2" t="str">
        <f ca="1"/>
        <v>UTILS</v>
      </c>
      <c r="W16" s="2" t="str">
        <f ca="1"/>
        <v>x</v>
      </c>
      <c r="X16" s="8" t="str">
        <f ca="1"/>
        <v>#N/A Requesting Data...</v>
      </c>
      <c r="Y16" s="8" t="str">
        <f ca="1"/>
        <v>#N/A Requesting Data...</v>
      </c>
      <c r="Z16" s="8" t="e">
        <f ca="1"/>
        <v>#VALUE!</v>
      </c>
      <c r="AA16" s="8" t="str">
        <f ca="1"/>
        <v>-</v>
      </c>
      <c r="AB16" s="8" t="str">
        <f ca="1"/>
        <v>-</v>
      </c>
      <c r="AC16" s="8" t="str">
        <f ca="1"/>
        <v>#N/A Requesting Data...</v>
      </c>
      <c r="AD16" s="8" t="str">
        <f ca="1"/>
        <v>#N/A Requesting Data...</v>
      </c>
      <c r="AE16" s="8" t="str">
        <f ca="1"/>
        <v>-</v>
      </c>
      <c r="AF16" s="8" t="str">
        <f ca="1"/>
        <v>-</v>
      </c>
      <c r="AG16" s="8" t="str">
        <f ca="1"/>
        <v>-</v>
      </c>
    </row>
    <row r="17" spans="2:33" x14ac:dyDescent="0.25">
      <c r="B17" s="2" t="str">
        <f ca="1"/>
        <v>ORSTED</v>
      </c>
      <c r="C17" s="2" t="str">
        <f ca="1"/>
        <v>-</v>
      </c>
      <c r="D17" s="2" t="str">
        <f ca="1"/>
        <v>EJ723329 Corp</v>
      </c>
      <c r="E17" s="2" t="str">
        <f ca="1"/>
        <v>ZQ804479 Corp</v>
      </c>
      <c r="F17" s="2" t="str">
        <f ca="1"/>
        <v>ORSTED 6 1/4 06/26/13</v>
      </c>
      <c r="G17" s="2" t="str">
        <f ca="1"/>
        <v>ORSTED 1 3/4 12/09/19</v>
      </c>
      <c r="H17" s="17">
        <f ca="1"/>
        <v>45103</v>
      </c>
      <c r="I17" s="17">
        <f ca="1"/>
        <v>46639</v>
      </c>
      <c r="J17" s="24">
        <f ca="1"/>
        <v>4.2082191780821914</v>
      </c>
      <c r="K17" s="2" t="str">
        <f ca="1"/>
        <v>blp_i_sprd_mid</v>
      </c>
      <c r="L17" s="8">
        <f ca="1"/>
        <v>185.05035400390625</v>
      </c>
      <c r="M17" s="8">
        <f ca="1"/>
        <v>223.52493286132813</v>
      </c>
      <c r="N17" s="8">
        <f ca="1"/>
        <v>38.474578857421875</v>
      </c>
      <c r="O17" s="8">
        <f ca="1"/>
        <v>9.1427221894264239</v>
      </c>
      <c r="P17" s="2" t="str">
        <f ca="1"/>
        <v>BB+</v>
      </c>
      <c r="Q17" s="2" t="str">
        <f ca="1"/>
        <v>BB+</v>
      </c>
      <c r="R17" s="24">
        <f ca="1"/>
        <v>3.6468777560033021E-2</v>
      </c>
      <c r="S17" s="2" t="str">
        <f ca="1"/>
        <v>EUR</v>
      </c>
      <c r="T17" s="2" t="str">
        <f ca="1"/>
        <v>EUR</v>
      </c>
      <c r="U17" s="2" t="str">
        <f ca="1"/>
        <v>x</v>
      </c>
      <c r="V17" s="2" t="str">
        <f ca="1"/>
        <v>UTILS</v>
      </c>
      <c r="W17" s="2" t="str">
        <f ca="1"/>
        <v>x</v>
      </c>
      <c r="X17" s="8" t="str">
        <f ca="1"/>
        <v>#N/A Requesting Data...</v>
      </c>
      <c r="Y17" s="8" t="str">
        <f ca="1"/>
        <v>#N/A Requesting Data...</v>
      </c>
      <c r="Z17" s="8" t="e">
        <f ca="1"/>
        <v>#VALUE!</v>
      </c>
      <c r="AA17" s="8" t="str">
        <f ca="1"/>
        <v>-</v>
      </c>
      <c r="AB17" s="8" t="str">
        <f ca="1"/>
        <v>-</v>
      </c>
      <c r="AC17" s="8" t="str">
        <f ca="1"/>
        <v>#N/A Requesting Data...</v>
      </c>
      <c r="AD17" s="8" t="str">
        <f ca="1"/>
        <v>#N/A Requesting Data...</v>
      </c>
      <c r="AE17" s="8" t="str">
        <f ca="1"/>
        <v>-</v>
      </c>
      <c r="AF17" s="8" t="str">
        <f ca="1"/>
        <v>-</v>
      </c>
      <c r="AG17" s="8" t="str">
        <f ca="1"/>
        <v>-</v>
      </c>
    </row>
    <row r="18" spans="2:33" x14ac:dyDescent="0.25">
      <c r="B18" s="2" t="str">
        <f ca="1"/>
        <v>NTGYSM</v>
      </c>
      <c r="C18" s="2" t="str">
        <f ca="1"/>
        <v>-</v>
      </c>
      <c r="D18" s="2" t="str">
        <f ca="1"/>
        <v>EK588292 Corp</v>
      </c>
      <c r="E18" s="2" t="str">
        <f ca="1"/>
        <v>EK872764 Corp</v>
      </c>
      <c r="F18" s="2" t="str">
        <f ca="1"/>
        <v>NTGYSM 4 1/8 PERP</v>
      </c>
      <c r="G18" s="2" t="str">
        <f ca="1"/>
        <v>NTGYSM 3 3/8 PERP</v>
      </c>
      <c r="H18" s="17">
        <f ca="1"/>
        <v>44883</v>
      </c>
      <c r="I18" s="17">
        <f ca="1"/>
        <v>45406</v>
      </c>
      <c r="J18" s="24">
        <f ca="1"/>
        <v>1.4328767123287671</v>
      </c>
      <c r="K18" s="2" t="str">
        <f ca="1"/>
        <v>blp_i_sprd_mid</v>
      </c>
      <c r="L18" s="8">
        <f ca="1"/>
        <v>323.77011108398438</v>
      </c>
      <c r="M18" s="8">
        <f ca="1"/>
        <v>356.9078369140625</v>
      </c>
      <c r="N18" s="8">
        <f ca="1"/>
        <v>33.137725830078125</v>
      </c>
      <c r="O18" s="8">
        <f ca="1"/>
        <v>23.126711143362364</v>
      </c>
      <c r="P18" s="2" t="str">
        <f ca="1"/>
        <v>BB+</v>
      </c>
      <c r="Q18" s="2" t="str">
        <f ca="1"/>
        <v>BB+</v>
      </c>
      <c r="R18" s="24">
        <f ca="1"/>
        <v>0.33214532849907163</v>
      </c>
      <c r="S18" s="2" t="str">
        <f ca="1"/>
        <v>EUR</v>
      </c>
      <c r="T18" s="2" t="str">
        <f ca="1"/>
        <v>EUR</v>
      </c>
      <c r="U18" s="2" t="str">
        <f ca="1"/>
        <v>x</v>
      </c>
      <c r="V18" s="2" t="str">
        <f ca="1"/>
        <v>UTILS</v>
      </c>
      <c r="W18" s="2" t="str">
        <f ca="1"/>
        <v>x</v>
      </c>
      <c r="X18" s="8" t="str">
        <f ca="1"/>
        <v>#N/A Requesting Data...</v>
      </c>
      <c r="Y18" s="8" t="str">
        <f ca="1"/>
        <v>#N/A Requesting Data...</v>
      </c>
      <c r="Z18" s="8" t="e">
        <f ca="1"/>
        <v>#VALUE!</v>
      </c>
      <c r="AA18" s="8" t="str">
        <f ca="1"/>
        <v>-</v>
      </c>
      <c r="AB18" s="8" t="str">
        <f ca="1"/>
        <v>-</v>
      </c>
      <c r="AC18" s="8" t="str">
        <f ca="1"/>
        <v>#N/A Requesting Data...</v>
      </c>
      <c r="AD18" s="8" t="str">
        <f ca="1"/>
        <v>#N/A Requesting Data...</v>
      </c>
      <c r="AE18" s="8" t="str">
        <f ca="1"/>
        <v>-</v>
      </c>
      <c r="AF18" s="8" t="str">
        <f ca="1"/>
        <v>-</v>
      </c>
      <c r="AG18" s="8" t="str">
        <f ca="1"/>
        <v>-</v>
      </c>
    </row>
    <row r="19" spans="2:33" x14ac:dyDescent="0.25">
      <c r="B19" s="2" t="str">
        <f ca="1"/>
        <v>EDF</v>
      </c>
      <c r="C19" s="2" t="str">
        <f ca="1"/>
        <v>-</v>
      </c>
      <c r="D19" s="2" t="str">
        <f ca="1"/>
        <v>FR0013367612 Corp</v>
      </c>
      <c r="E19" s="2" t="str">
        <f ca="1"/>
        <v>FR0011697028 Corp</v>
      </c>
      <c r="F19" s="2" t="str">
        <f ca="1"/>
        <v>EDF 4 PERP</v>
      </c>
      <c r="G19" s="2" t="str">
        <f ca="1"/>
        <v>EDF 5 PERP</v>
      </c>
      <c r="H19" s="17">
        <f ca="1"/>
        <v>45477</v>
      </c>
      <c r="I19" s="17">
        <f ca="1"/>
        <v>46044</v>
      </c>
      <c r="J19" s="24">
        <f ca="1"/>
        <v>1.5534246575342465</v>
      </c>
      <c r="K19" s="2" t="str">
        <f ca="1"/>
        <v>blp_i_sprd_mid</v>
      </c>
      <c r="L19" s="8">
        <f ca="1"/>
        <v>376.85775756835938</v>
      </c>
      <c r="M19" s="8">
        <f ca="1"/>
        <v>406.19564819335938</v>
      </c>
      <c r="N19" s="8">
        <f ca="1"/>
        <v>29.337890625</v>
      </c>
      <c r="O19" s="8">
        <f ca="1"/>
        <v>18.885943700396826</v>
      </c>
      <c r="P19" s="2" t="str">
        <f ca="1"/>
        <v>BB+</v>
      </c>
      <c r="Q19" s="2" t="str">
        <f ca="1"/>
        <v>BB+</v>
      </c>
      <c r="R19" s="24">
        <f ca="1"/>
        <v>0.24247881810629171</v>
      </c>
      <c r="S19" s="2" t="str">
        <f ca="1"/>
        <v>EUR</v>
      </c>
      <c r="T19" s="2" t="str">
        <f ca="1"/>
        <v>EUR</v>
      </c>
      <c r="U19" s="2" t="str">
        <f ca="1"/>
        <v>x</v>
      </c>
      <c r="V19" s="2" t="str">
        <f ca="1"/>
        <v>UTILS</v>
      </c>
      <c r="W19" s="2" t="str">
        <f ca="1"/>
        <v>x</v>
      </c>
      <c r="X19" s="8" t="str">
        <f ca="1"/>
        <v>#N/A Requesting Data...</v>
      </c>
      <c r="Y19" s="8" t="str">
        <f ca="1"/>
        <v>#N/A Requesting Data...</v>
      </c>
      <c r="Z19" s="8" t="e">
        <f ca="1"/>
        <v>#VALUE!</v>
      </c>
      <c r="AA19" s="8" t="str">
        <f ca="1"/>
        <v>-</v>
      </c>
      <c r="AB19" s="8" t="str">
        <f ca="1"/>
        <v>-</v>
      </c>
      <c r="AC19" s="8" t="str">
        <f ca="1"/>
        <v>#N/A Requesting Data...</v>
      </c>
      <c r="AD19" s="8" t="str">
        <f ca="1"/>
        <v>#N/A Requesting Data...</v>
      </c>
      <c r="AE19" s="8" t="str">
        <f ca="1"/>
        <v>-</v>
      </c>
      <c r="AF19" s="8" t="str">
        <f ca="1"/>
        <v>-</v>
      </c>
      <c r="AG19" s="8" t="str">
        <f ca="1"/>
        <v>-</v>
      </c>
    </row>
    <row r="20" spans="2:33" x14ac:dyDescent="0.25">
      <c r="B20" s="2" t="str">
        <f ca="1"/>
        <v>NGGLN</v>
      </c>
      <c r="C20" s="2" t="str">
        <f ca="1"/>
        <v>-</v>
      </c>
      <c r="D20" s="2" t="str">
        <f ca="1"/>
        <v>ZR363806 Corp</v>
      </c>
      <c r="E20" s="2" t="str">
        <f ca="1"/>
        <v>ZR363807 Corp</v>
      </c>
      <c r="F20" s="2" t="str">
        <f ca="1"/>
        <v>NGGLN 1 5/8 12/05/79</v>
      </c>
      <c r="G20" s="2" t="str">
        <f ca="1"/>
        <v>NGGLN 2 1/8 09/05/82</v>
      </c>
      <c r="H20" s="17">
        <f ca="1"/>
        <v>45540</v>
      </c>
      <c r="I20" s="17">
        <f ca="1"/>
        <v>46543</v>
      </c>
      <c r="J20" s="24">
        <f ca="1"/>
        <v>2.7479452054794522</v>
      </c>
      <c r="K20" s="2" t="str">
        <f ca="1"/>
        <v>blp_i_sprd_mid</v>
      </c>
      <c r="L20" s="8">
        <f ca="1"/>
        <v>239.18228149414063</v>
      </c>
      <c r="M20" s="8">
        <f ca="1"/>
        <v>264.9637451171875</v>
      </c>
      <c r="N20" s="8">
        <f ca="1"/>
        <v>25.781463623046875</v>
      </c>
      <c r="O20" s="8">
        <f ca="1"/>
        <v>9.3820879585365002</v>
      </c>
      <c r="P20" s="2" t="str">
        <f ca="1"/>
        <v>BBB-</v>
      </c>
      <c r="Q20" s="2" t="str">
        <f ca="1"/>
        <v>BBB-</v>
      </c>
      <c r="R20" s="24">
        <f ca="1"/>
        <v>4.1529911779780625E-2</v>
      </c>
      <c r="S20" s="2" t="str">
        <f ca="1"/>
        <v>EUR</v>
      </c>
      <c r="T20" s="2" t="str">
        <f ca="1"/>
        <v>EUR</v>
      </c>
      <c r="U20" s="2" t="str">
        <f ca="1"/>
        <v>x</v>
      </c>
      <c r="V20" s="2" t="str">
        <f ca="1"/>
        <v>UTILS</v>
      </c>
      <c r="W20" s="2" t="str">
        <f ca="1"/>
        <v>x</v>
      </c>
      <c r="X20" s="8" t="str">
        <f ca="1"/>
        <v>#N/A Requesting Data...</v>
      </c>
      <c r="Y20" s="8" t="str">
        <f ca="1"/>
        <v>#N/A Requesting Data...</v>
      </c>
      <c r="Z20" s="8" t="e">
        <f ca="1"/>
        <v>#VALUE!</v>
      </c>
      <c r="AA20" s="8" t="str">
        <f ca="1"/>
        <v>-</v>
      </c>
      <c r="AB20" s="8" t="str">
        <f ca="1"/>
        <v>-</v>
      </c>
      <c r="AC20" s="8" t="str">
        <f ca="1"/>
        <v>#N/A Requesting Data...</v>
      </c>
      <c r="AD20" s="8" t="str">
        <f ca="1"/>
        <v>#N/A Requesting Data...</v>
      </c>
      <c r="AE20" s="8" t="str">
        <f ca="1"/>
        <v>-</v>
      </c>
      <c r="AF20" s="8" t="str">
        <f ca="1"/>
        <v>-</v>
      </c>
      <c r="AG20" s="8" t="str">
        <f ca="1"/>
        <v>-</v>
      </c>
    </row>
    <row r="21" spans="2:33" x14ac:dyDescent="0.25">
      <c r="B21" s="2" t="str">
        <f ca="1"/>
        <v>ENBW</v>
      </c>
      <c r="C21" s="2" t="str">
        <f ca="1"/>
        <v>-</v>
      </c>
      <c r="D21" s="2" t="str">
        <f ca="1"/>
        <v>XS2035564975 Corp</v>
      </c>
      <c r="E21" s="2" t="str">
        <f ca="1"/>
        <v>XS2035564629 Corp</v>
      </c>
      <c r="F21" s="2" t="str">
        <f ca="1"/>
        <v>ENBW 1 1/8 11/05/79</v>
      </c>
      <c r="G21" s="2" t="str">
        <f ca="1"/>
        <v>ENBW 1 5/8 08/05/79</v>
      </c>
      <c r="H21" s="17">
        <f ca="1"/>
        <v>45509</v>
      </c>
      <c r="I21" s="17">
        <f ca="1"/>
        <v>46512</v>
      </c>
      <c r="J21" s="24">
        <f ca="1"/>
        <v>2.7479452054794522</v>
      </c>
      <c r="K21" s="2" t="str">
        <f ca="1"/>
        <v>blp_i_sprd_mid</v>
      </c>
      <c r="L21" s="8">
        <f ca="1"/>
        <v>211.83155822753906</v>
      </c>
      <c r="M21" s="8">
        <f ca="1"/>
        <v>233.22578430175781</v>
      </c>
      <c r="N21" s="8">
        <f ca="1"/>
        <v>21.39422607421875</v>
      </c>
      <c r="O21" s="8">
        <f ca="1"/>
        <v>7.7855359093617578</v>
      </c>
      <c r="P21" s="2" t="str">
        <f ca="1"/>
        <v>BBB-</v>
      </c>
      <c r="Q21" s="2" t="str">
        <f ca="1"/>
        <v>BBB-</v>
      </c>
      <c r="R21" s="24">
        <f ca="1"/>
        <v>7.7725193183274047E-3</v>
      </c>
      <c r="S21" s="2" t="str">
        <f ca="1"/>
        <v>EUR</v>
      </c>
      <c r="T21" s="2" t="str">
        <f ca="1"/>
        <v>EUR</v>
      </c>
      <c r="U21" s="2" t="str">
        <f ca="1"/>
        <v>x</v>
      </c>
      <c r="V21" s="2" t="str">
        <f ca="1"/>
        <v>UTILS</v>
      </c>
      <c r="W21" s="2" t="str">
        <f ca="1"/>
        <v>x</v>
      </c>
      <c r="X21" s="8" t="str">
        <f ca="1"/>
        <v>#N/A Requesting Data...</v>
      </c>
      <c r="Y21" s="8" t="str">
        <f ca="1"/>
        <v>#N/A Requesting Data...</v>
      </c>
      <c r="Z21" s="8" t="e">
        <f ca="1"/>
        <v>#VALUE!</v>
      </c>
      <c r="AA21" s="8" t="str">
        <f ca="1"/>
        <v>-</v>
      </c>
      <c r="AB21" s="8" t="str">
        <f ca="1"/>
        <v>-</v>
      </c>
      <c r="AC21" s="8" t="str">
        <f ca="1"/>
        <v>#N/A Requesting Data...</v>
      </c>
      <c r="AD21" s="8" t="str">
        <f ca="1"/>
        <v>#N/A Requesting Data...</v>
      </c>
      <c r="AE21" s="8" t="str">
        <f ca="1"/>
        <v>-</v>
      </c>
      <c r="AF21" s="8" t="str">
        <f ca="1"/>
        <v>-</v>
      </c>
      <c r="AG21" s="8" t="str">
        <f ca="1"/>
        <v>-</v>
      </c>
    </row>
    <row r="22" spans="2:33" x14ac:dyDescent="0.25">
      <c r="B22" s="2" t="str">
        <f ca="1"/>
        <v>IBESM</v>
      </c>
      <c r="C22" s="2" t="str">
        <f ca="1"/>
        <v>-</v>
      </c>
      <c r="D22" s="2" t="str">
        <f ca="1"/>
        <v>XS1721244371 Corp</v>
      </c>
      <c r="E22" s="2" t="str">
        <f ca="1"/>
        <v>XS1890845875 Corp</v>
      </c>
      <c r="F22" s="2" t="str">
        <f ca="1"/>
        <v>IBESM 1 7/8 PERP</v>
      </c>
      <c r="G22" s="2" t="str">
        <f ca="1"/>
        <v>IBESM 3 1/4 PERP</v>
      </c>
      <c r="H22" s="17">
        <f ca="1"/>
        <v>44979</v>
      </c>
      <c r="I22" s="17">
        <f ca="1"/>
        <v>45608</v>
      </c>
      <c r="J22" s="24">
        <f ca="1"/>
        <v>1.7232876712328766</v>
      </c>
      <c r="K22" s="2" t="str">
        <f ca="1"/>
        <v>blp_i_sprd_mid</v>
      </c>
      <c r="L22" s="8">
        <f ca="1"/>
        <v>221.9356689453125</v>
      </c>
      <c r="M22" s="8">
        <f ca="1"/>
        <v>212.42271423339844</v>
      </c>
      <c r="N22" s="8">
        <f ca="1"/>
        <v>-9.5129547119140625</v>
      </c>
      <c r="O22" s="8">
        <f ca="1"/>
        <v>-5.5202360410948064</v>
      </c>
      <c r="P22" s="2" t="str">
        <f ca="1"/>
        <v>BBB-</v>
      </c>
      <c r="Q22" s="2" t="str">
        <f ca="1"/>
        <v>BBB-</v>
      </c>
      <c r="R22" s="24">
        <f ca="1"/>
        <v>-0.27356385550661683</v>
      </c>
      <c r="S22" s="2" t="str">
        <f ca="1"/>
        <v>EUR</v>
      </c>
      <c r="T22" s="2" t="str">
        <f ca="1"/>
        <v>EUR</v>
      </c>
      <c r="U22" s="2" t="str">
        <f ca="1"/>
        <v>x</v>
      </c>
      <c r="V22" s="2" t="str">
        <f ca="1"/>
        <v>UTILS</v>
      </c>
      <c r="W22" s="2" t="str">
        <f ca="1"/>
        <v>x</v>
      </c>
      <c r="X22" s="8" t="str">
        <f ca="1"/>
        <v>#N/A Requesting Data...</v>
      </c>
      <c r="Y22" s="8" t="str">
        <f ca="1"/>
        <v>#N/A Requesting Data...</v>
      </c>
      <c r="Z22" s="8" t="e">
        <f ca="1"/>
        <v>#VALUE!</v>
      </c>
      <c r="AA22" s="8" t="str">
        <f ca="1"/>
        <v>-</v>
      </c>
      <c r="AB22" s="8" t="str">
        <f ca="1"/>
        <v>-</v>
      </c>
      <c r="AC22" s="8" t="str">
        <f ca="1"/>
        <v>#N/A Requesting Data...</v>
      </c>
      <c r="AD22" s="8" t="str">
        <f ca="1"/>
        <v>#N/A Requesting Data...</v>
      </c>
      <c r="AE22" s="8" t="str">
        <f ca="1"/>
        <v>-</v>
      </c>
      <c r="AF22" s="8" t="str">
        <f ca="1"/>
        <v>-</v>
      </c>
      <c r="AG22" s="8" t="str">
        <f ca="1"/>
        <v>-</v>
      </c>
    </row>
    <row r="23" spans="2:33" x14ac:dyDescent="0.25">
      <c r="B23" s="2" t="str">
        <f ca="1"/>
        <v>ENGIFP</v>
      </c>
      <c r="C23" s="2" t="str">
        <f ca="1"/>
        <v>-</v>
      </c>
      <c r="D23" s="2" t="str">
        <f ca="1"/>
        <v>AQ711148 Corp</v>
      </c>
      <c r="E23" s="2" t="str">
        <f ca="1"/>
        <v>AZ371883 Corp</v>
      </c>
      <c r="F23" s="2" t="str">
        <f ca="1"/>
        <v>ENGIFP 1 3/8 PERP</v>
      </c>
      <c r="G23" s="2" t="str">
        <f ca="1"/>
        <v>ENGIFP 1 5/8 PERP</v>
      </c>
      <c r="H23" s="17">
        <f ca="1"/>
        <v>44942</v>
      </c>
      <c r="I23" s="17">
        <f ca="1"/>
        <v>45755</v>
      </c>
      <c r="J23" s="24">
        <f ca="1"/>
        <v>2.2273972602739724</v>
      </c>
      <c r="K23" s="2" t="str">
        <f ca="1"/>
        <v>blp_i_sprd_mid</v>
      </c>
      <c r="L23" s="8">
        <f ca="1"/>
        <v>277.9488525390625</v>
      </c>
      <c r="M23" s="8">
        <f ca="1"/>
        <v>251.89971923828125</v>
      </c>
      <c r="N23" s="8">
        <f ca="1"/>
        <v>-26.04913330078125</v>
      </c>
      <c r="O23" s="8">
        <f ca="1"/>
        <v>-11.694875344139184</v>
      </c>
      <c r="P23" s="2" t="str">
        <f ca="1"/>
        <v>BBB</v>
      </c>
      <c r="Q23" s="2" t="str">
        <f ca="1"/>
        <v>BBB</v>
      </c>
      <c r="R23" s="24">
        <f ca="1"/>
        <v>-0.40412002645545969</v>
      </c>
      <c r="S23" s="2" t="str">
        <f ca="1"/>
        <v>EUR</v>
      </c>
      <c r="T23" s="2" t="str">
        <f ca="1"/>
        <v>EUR</v>
      </c>
      <c r="U23" s="2" t="str">
        <f ca="1"/>
        <v>x</v>
      </c>
      <c r="V23" s="2" t="str">
        <f ca="1"/>
        <v>UTILS</v>
      </c>
      <c r="W23" s="2" t="str">
        <f ca="1"/>
        <v>x</v>
      </c>
      <c r="X23" s="8" t="str">
        <f ca="1"/>
        <v>#N/A Requesting Data...</v>
      </c>
      <c r="Y23" s="8" t="str">
        <f ca="1"/>
        <v>#N/A Requesting Data...</v>
      </c>
      <c r="Z23" s="8" t="e">
        <f ca="1"/>
        <v>#VALUE!</v>
      </c>
      <c r="AA23" s="8" t="str">
        <f ca="1"/>
        <v>-</v>
      </c>
      <c r="AB23" s="8" t="str">
        <f ca="1"/>
        <v>-</v>
      </c>
      <c r="AC23" s="8" t="str">
        <f ca="1"/>
        <v>#N/A Requesting Data...</v>
      </c>
      <c r="AD23" s="8" t="str">
        <f ca="1"/>
        <v>#N/A Requesting Data...</v>
      </c>
      <c r="AE23" s="8" t="str">
        <f ca="1"/>
        <v>-</v>
      </c>
      <c r="AF23" s="8" t="str">
        <f ca="1"/>
        <v>-</v>
      </c>
      <c r="AG23" s="8" t="str">
        <f ca="1"/>
        <v>-</v>
      </c>
    </row>
    <row r="24" spans="2:33" x14ac:dyDescent="0.25">
      <c r="B24" s="2" t="str">
        <f ca="1"/>
        <v>RWE</v>
      </c>
      <c r="C24" s="2" t="str">
        <f ca="1"/>
        <v>-</v>
      </c>
      <c r="D24" s="2" t="str">
        <f ca="1"/>
        <v>XS1219498141 Corp</v>
      </c>
      <c r="E24" s="2" t="str">
        <f ca="1"/>
        <v>XS1219499032 Corp</v>
      </c>
      <c r="F24" s="2" t="str">
        <f ca="1"/>
        <v>RWE 2 3/4 04/21/75</v>
      </c>
      <c r="G24" s="2" t="str">
        <f ca="1"/>
        <v>RWE 3 1/2 04/21/75</v>
      </c>
      <c r="H24" s="17">
        <f ca="1"/>
        <v>44125</v>
      </c>
      <c r="I24" s="17">
        <f ca="1"/>
        <v>45768</v>
      </c>
      <c r="J24" s="24">
        <f ca="1"/>
        <v>4.5013698630136982</v>
      </c>
      <c r="K24" s="2" t="str">
        <f ca="1"/>
        <v>blp_i_sprd_mid</v>
      </c>
      <c r="L24" s="8">
        <f ca="1"/>
        <v>337.96780395507813</v>
      </c>
      <c r="M24" s="8">
        <f ca="1"/>
        <v>289.74072265625</v>
      </c>
      <c r="N24" s="8">
        <f ca="1"/>
        <v>-48.227081298828125</v>
      </c>
      <c r="O24" s="8">
        <f ca="1"/>
        <v>-10.713867726154758</v>
      </c>
      <c r="P24" s="2" t="str">
        <f ca="1"/>
        <v>BB</v>
      </c>
      <c r="Q24" s="2" t="str">
        <f ca="1"/>
        <v>BB</v>
      </c>
      <c r="R24" s="24">
        <f ca="1"/>
        <v>-0.38337766532473838</v>
      </c>
      <c r="S24" s="2" t="str">
        <f ca="1"/>
        <v>EUR</v>
      </c>
      <c r="T24" s="2" t="str">
        <f ca="1"/>
        <v>EUR</v>
      </c>
      <c r="U24" s="2" t="str">
        <f ca="1"/>
        <v>x</v>
      </c>
      <c r="V24" s="2" t="str">
        <f ca="1"/>
        <v>UTILS</v>
      </c>
      <c r="W24" s="2" t="str">
        <f ca="1"/>
        <v>x</v>
      </c>
      <c r="X24" s="8" t="str">
        <f ca="1"/>
        <v>#N/A Requesting Data...</v>
      </c>
      <c r="Y24" s="8" t="str">
        <f ca="1"/>
        <v>#N/A Requesting Data...</v>
      </c>
      <c r="Z24" s="8" t="e">
        <f ca="1"/>
        <v>#VALUE!</v>
      </c>
      <c r="AA24" s="8" t="str">
        <f ca="1"/>
        <v>-</v>
      </c>
      <c r="AB24" s="8" t="str">
        <f ca="1"/>
        <v>-</v>
      </c>
      <c r="AC24" s="8" t="str">
        <f ca="1"/>
        <v>#N/A Requesting Data...</v>
      </c>
      <c r="AD24" s="8" t="str">
        <f ca="1"/>
        <v>#N/A Requesting Data...</v>
      </c>
      <c r="AE24" s="8" t="str">
        <f ca="1"/>
        <v>-</v>
      </c>
      <c r="AF24" s="8" t="str">
        <f ca="1"/>
        <v>-</v>
      </c>
      <c r="AG24" s="8" t="str">
        <f ca="1"/>
        <v>-</v>
      </c>
    </row>
    <row r="25" spans="2:33" x14ac:dyDescent="0.25">
      <c r="B25" s="2" t="str">
        <f ca="1"/>
        <v>EDPPL</v>
      </c>
      <c r="C25" s="2" t="str">
        <f ca="1"/>
        <v>-</v>
      </c>
      <c r="D25" s="2" t="str">
        <f ca="1"/>
        <v>AW875570 Corp</v>
      </c>
      <c r="E25" s="2" t="str">
        <f ca="1"/>
        <v>ZP454068 Corp</v>
      </c>
      <c r="F25" s="2" t="str">
        <f ca="1"/>
        <v>EDPPL 4.496 04/30/79</v>
      </c>
      <c r="G25" s="2" t="str">
        <f ca="1"/>
        <v>EDPPL 1.7 07/20/80</v>
      </c>
      <c r="H25" s="17">
        <f ca="1"/>
        <v>45321</v>
      </c>
      <c r="I25" s="17">
        <f ca="1"/>
        <v>45767</v>
      </c>
      <c r="J25" s="24">
        <f ca="1"/>
        <v>1.2219178082191782</v>
      </c>
      <c r="K25" s="2" t="str">
        <f ca="1"/>
        <v>blp_i_sprd_mid</v>
      </c>
      <c r="L25" s="8">
        <f ca="1"/>
        <v>296.14212036132813</v>
      </c>
      <c r="M25" s="8">
        <f ca="1"/>
        <v>203.94309997558594</v>
      </c>
      <c r="N25" s="8">
        <f ca="1"/>
        <v>-92.199020385742188</v>
      </c>
      <c r="O25" s="8">
        <f ca="1"/>
        <v>-75.454355248421294</v>
      </c>
      <c r="P25" s="2" t="str">
        <f ca="1"/>
        <v>BB</v>
      </c>
      <c r="Q25" s="2" t="str">
        <f ca="1"/>
        <v>BB</v>
      </c>
      <c r="R25" s="24">
        <f ca="1"/>
        <v>-1.7522463135874968</v>
      </c>
      <c r="S25" s="2" t="str">
        <f ca="1"/>
        <v>EUR</v>
      </c>
      <c r="T25" s="2" t="str">
        <f ca="1"/>
        <v>EUR</v>
      </c>
      <c r="U25" s="2" t="str">
        <f ca="1"/>
        <v>x</v>
      </c>
      <c r="V25" s="2" t="str">
        <f ca="1"/>
        <v>UTILS</v>
      </c>
      <c r="W25" s="2" t="str">
        <f ca="1"/>
        <v>x</v>
      </c>
      <c r="X25" s="8" t="str">
        <f ca="1"/>
        <v>#N/A Requesting Data...</v>
      </c>
      <c r="Y25" s="8" t="str">
        <f ca="1"/>
        <v>#N/A Requesting Data...</v>
      </c>
      <c r="Z25" s="8" t="e">
        <f ca="1"/>
        <v>#VALUE!</v>
      </c>
      <c r="AA25" s="8" t="str">
        <f ca="1"/>
        <v>-</v>
      </c>
      <c r="AB25" s="8" t="str">
        <f ca="1"/>
        <v>-</v>
      </c>
      <c r="AC25" s="8" t="str">
        <f ca="1"/>
        <v>#N/A Requesting Data...</v>
      </c>
      <c r="AD25" s="8" t="str">
        <f ca="1"/>
        <v>#N/A Requesting Data...</v>
      </c>
      <c r="AE25" s="8" t="str">
        <f ca="1"/>
        <v>-</v>
      </c>
      <c r="AF25" s="8" t="str">
        <f ca="1"/>
        <v>-</v>
      </c>
      <c r="AG25" s="8" t="str">
        <f ca="1"/>
        <v>-</v>
      </c>
    </row>
    <row r="29" spans="2:33" x14ac:dyDescent="0.25">
      <c r="B29" s="2" t="str">
        <f>'curves eur'!B85</f>
        <v>low beta</v>
      </c>
    </row>
    <row r="30" spans="2:33" x14ac:dyDescent="0.25">
      <c r="B30" s="2" t="str" cm="1">
        <f t="array" aca="1" ref="B30:AG35" ca="1">_xlfn._xlws.SORT(_xlfn.ANCHORARRAY('curves eur'!B86),COLUMN(O29)-COLUMN(B29),-1)</f>
        <v>DBOERS</v>
      </c>
      <c r="C30" s="2" t="str">
        <f ca="1"/>
        <v>-</v>
      </c>
      <c r="D30" s="2" t="str">
        <f ca="1"/>
        <v>UV391246 Corp</v>
      </c>
      <c r="E30" s="2" t="str">
        <f ca="1"/>
        <v>BJ924355 Corp</v>
      </c>
      <c r="F30" s="2" t="str">
        <f ca="1"/>
        <v>DBOERS 2 3/4 02/05/41</v>
      </c>
      <c r="G30" s="2" t="str">
        <f ca="1"/>
        <v>DBOERS 1 1/4 06/16/47</v>
      </c>
      <c r="H30" s="17">
        <f ca="1"/>
        <v>44140</v>
      </c>
      <c r="I30" s="17">
        <f ca="1"/>
        <v>46462</v>
      </c>
      <c r="J30" s="24">
        <f ca="1"/>
        <v>6.3616438356164382</v>
      </c>
      <c r="K30" s="2" t="str">
        <f ca="1"/>
        <v>blp_i_sprd_mid</v>
      </c>
      <c r="L30" s="8">
        <f ca="1"/>
        <v>70.619544982910156</v>
      </c>
      <c r="M30" s="8">
        <f ca="1"/>
        <v>156.02717590332031</v>
      </c>
      <c r="N30" s="8">
        <f ca="1"/>
        <v>85.407630920410156</v>
      </c>
      <c r="O30" s="8">
        <f ca="1"/>
        <v>13.425402793259995</v>
      </c>
      <c r="P30" s="2" t="str">
        <f ca="1"/>
        <v>NR</v>
      </c>
      <c r="Q30" s="2" t="str">
        <f ca="1"/>
        <v>NR</v>
      </c>
      <c r="R30" s="24">
        <f ca="1"/>
        <v>0.12702149709422711</v>
      </c>
      <c r="S30" s="2" t="str">
        <f ca="1"/>
        <v>EUR</v>
      </c>
      <c r="T30" s="2" t="str">
        <f ca="1"/>
        <v>EUR</v>
      </c>
      <c r="U30" s="2" t="str">
        <f ca="1"/>
        <v>x</v>
      </c>
      <c r="V30" s="2" t="str">
        <f ca="1"/>
        <v>Low Beta</v>
      </c>
      <c r="W30" s="2" t="str">
        <f ca="1"/>
        <v>x</v>
      </c>
      <c r="X30" s="8" t="str">
        <f ca="1"/>
        <v>#N/A Requesting Data...</v>
      </c>
      <c r="Y30" s="8" t="str">
        <f ca="1"/>
        <v>#N/A Requesting Data...</v>
      </c>
      <c r="Z30" s="8" t="e">
        <f ca="1"/>
        <v>#VALUE!</v>
      </c>
      <c r="AA30" s="8" t="str">
        <f ca="1"/>
        <v>-</v>
      </c>
      <c r="AB30" s="8" t="str">
        <f ca="1"/>
        <v>-</v>
      </c>
      <c r="AC30" s="8" t="str">
        <f ca="1"/>
        <v>#N/A Requesting Data...</v>
      </c>
      <c r="AD30" s="8" t="str">
        <f ca="1"/>
        <v>#N/A Requesting Data...</v>
      </c>
      <c r="AE30" s="8" t="str">
        <f ca="1"/>
        <v>-</v>
      </c>
      <c r="AF30" s="8" t="str">
        <f ca="1"/>
        <v>-</v>
      </c>
      <c r="AG30" s="8" t="str">
        <f ca="1"/>
        <v>-</v>
      </c>
    </row>
    <row r="31" spans="2:33" x14ac:dyDescent="0.25">
      <c r="B31" s="2" t="str">
        <f ca="1"/>
        <v>SOLBBB</v>
      </c>
      <c r="C31" s="2" t="str">
        <f ca="1"/>
        <v>-</v>
      </c>
      <c r="D31" s="2" t="str">
        <f ca="1"/>
        <v>XS0992293901 Corp</v>
      </c>
      <c r="E31" s="2" t="str">
        <f ca="1"/>
        <v>XS1323897725 Corp</v>
      </c>
      <c r="F31" s="2" t="str">
        <f ca="1"/>
        <v>SOLBBB 5.425 PERP</v>
      </c>
      <c r="G31" s="2" t="str">
        <f ca="1"/>
        <v>SOLBBB 5.869 PERP</v>
      </c>
      <c r="H31" s="17">
        <f ca="1"/>
        <v>45242</v>
      </c>
      <c r="I31" s="17">
        <f ca="1"/>
        <v>45446</v>
      </c>
      <c r="J31" s="24">
        <f ca="1"/>
        <v>0.55890410958904113</v>
      </c>
      <c r="K31" s="2" t="str">
        <f ca="1"/>
        <v>blp_i_sprd_mid</v>
      </c>
      <c r="L31" s="8">
        <f ca="1"/>
        <v>312.8045654296875</v>
      </c>
      <c r="M31" s="8">
        <f ca="1"/>
        <v>361.9925537109375</v>
      </c>
      <c r="N31" s="8">
        <f ca="1"/>
        <v>49.18798828125</v>
      </c>
      <c r="O31" s="8">
        <f ca="1"/>
        <v>88.007920209099254</v>
      </c>
      <c r="P31" s="2" t="str">
        <f ca="1"/>
        <v>BB+</v>
      </c>
      <c r="Q31" s="2" t="str">
        <f ca="1"/>
        <v>BB+</v>
      </c>
      <c r="R31" s="24">
        <f ca="1"/>
        <v>1.7039893839044693</v>
      </c>
      <c r="S31" s="2" t="str">
        <f ca="1"/>
        <v>EUR</v>
      </c>
      <c r="T31" s="2" t="str">
        <f ca="1"/>
        <v>EUR</v>
      </c>
      <c r="U31" s="2" t="str">
        <f ca="1"/>
        <v>x</v>
      </c>
      <c r="V31" s="2" t="str">
        <f ca="1"/>
        <v>Low Beta</v>
      </c>
      <c r="W31" s="2" t="str">
        <f ca="1"/>
        <v>x</v>
      </c>
      <c r="X31" s="8" t="str">
        <f ca="1"/>
        <v>#N/A Requesting Data...</v>
      </c>
      <c r="Y31" s="8" t="str">
        <f ca="1"/>
        <v>#N/A Requesting Data...</v>
      </c>
      <c r="Z31" s="8" t="e">
        <f ca="1"/>
        <v>#VALUE!</v>
      </c>
      <c r="AA31" s="8" t="str">
        <f ca="1"/>
        <v>-</v>
      </c>
      <c r="AB31" s="8" t="str">
        <f ca="1"/>
        <v>-</v>
      </c>
      <c r="AC31" s="8" t="str">
        <f ca="1"/>
        <v>#N/A Requesting Data...</v>
      </c>
      <c r="AD31" s="8" t="str">
        <f ca="1"/>
        <v>#N/A Requesting Data...</v>
      </c>
      <c r="AE31" s="8" t="str">
        <f ca="1"/>
        <v>-</v>
      </c>
      <c r="AF31" s="8" t="str">
        <f ca="1"/>
        <v>-</v>
      </c>
      <c r="AG31" s="8" t="str">
        <f ca="1"/>
        <v>-</v>
      </c>
    </row>
    <row r="32" spans="2:33" x14ac:dyDescent="0.25">
      <c r="B32" s="2" t="str">
        <f ca="1"/>
        <v>MRKGR</v>
      </c>
      <c r="C32" s="2" t="str">
        <f ca="1"/>
        <v>-</v>
      </c>
      <c r="D32" s="2" t="str">
        <f ca="1"/>
        <v>XS2011260531 Corp</v>
      </c>
      <c r="E32" s="2" t="str">
        <f ca="1"/>
        <v>XS2011260705 Corp</v>
      </c>
      <c r="F32" s="2" t="str">
        <f ca="1"/>
        <v>MRKGR 1 5/8 06/25/79</v>
      </c>
      <c r="G32" s="2" t="str">
        <f ca="1"/>
        <v>MRKGR 2 7/8 06/25/79</v>
      </c>
      <c r="H32" s="17">
        <f ca="1"/>
        <v>45553</v>
      </c>
      <c r="I32" s="17">
        <f ca="1"/>
        <v>47202</v>
      </c>
      <c r="J32" s="24">
        <f ca="1"/>
        <v>4.5178082191780824</v>
      </c>
      <c r="K32" s="2" t="str">
        <f ca="1"/>
        <v>blp_i_sprd_mid</v>
      </c>
      <c r="L32" s="8">
        <f ca="1"/>
        <v>205.58889770507813</v>
      </c>
      <c r="M32" s="8">
        <f ca="1"/>
        <v>253.03324890136719</v>
      </c>
      <c r="N32" s="8">
        <f ca="1"/>
        <v>47.444351196289063</v>
      </c>
      <c r="O32" s="8">
        <f ca="1"/>
        <v>10.501630192022745</v>
      </c>
      <c r="P32" s="2" t="str">
        <f ca="1"/>
        <v>BBB</v>
      </c>
      <c r="Q32" s="2" t="str">
        <f ca="1"/>
        <v>BBB</v>
      </c>
      <c r="R32" s="24">
        <f ca="1"/>
        <v>6.5201439790722807E-2</v>
      </c>
      <c r="S32" s="2" t="str">
        <f ca="1"/>
        <v>EUR</v>
      </c>
      <c r="T32" s="2" t="str">
        <f ca="1"/>
        <v>EUR</v>
      </c>
      <c r="U32" s="2" t="str">
        <f ca="1"/>
        <v>x</v>
      </c>
      <c r="V32" s="2" t="str">
        <f ca="1"/>
        <v>Low Beta</v>
      </c>
      <c r="W32" s="2" t="str">
        <f ca="1"/>
        <v>x</v>
      </c>
      <c r="X32" s="8" t="str">
        <f ca="1"/>
        <v>#N/A Requesting Data...</v>
      </c>
      <c r="Y32" s="8" t="str">
        <f ca="1"/>
        <v>#N/A Requesting Data...</v>
      </c>
      <c r="Z32" s="8" t="e">
        <f ca="1"/>
        <v>#VALUE!</v>
      </c>
      <c r="AA32" s="8" t="str">
        <f ca="1"/>
        <v>-</v>
      </c>
      <c r="AB32" s="8" t="str">
        <f ca="1"/>
        <v>-</v>
      </c>
      <c r="AC32" s="8" t="str">
        <f ca="1"/>
        <v>#N/A Requesting Data...</v>
      </c>
      <c r="AD32" s="8" t="str">
        <f ca="1"/>
        <v>#N/A Requesting Data...</v>
      </c>
      <c r="AE32" s="8" t="str">
        <f ca="1"/>
        <v>-</v>
      </c>
      <c r="AF32" s="8" t="str">
        <f ca="1"/>
        <v>-</v>
      </c>
      <c r="AG32" s="8" t="str">
        <f ca="1"/>
        <v>-</v>
      </c>
    </row>
    <row r="33" spans="2:33" x14ac:dyDescent="0.25">
      <c r="B33" s="2" t="str">
        <f ca="1"/>
        <v>BAYNGR</v>
      </c>
      <c r="C33" s="2" t="str">
        <f ca="1"/>
        <v>-</v>
      </c>
      <c r="D33" s="2" t="str">
        <f ca="1"/>
        <v>EK352403 Corp</v>
      </c>
      <c r="E33" s="2" t="str">
        <f ca="1"/>
        <v>XS2077670342 Corp</v>
      </c>
      <c r="F33" s="2" t="str">
        <f ca="1"/>
        <v>BAYNGR 3 3/4 07/01/74</v>
      </c>
      <c r="G33" s="2" t="str">
        <f ca="1"/>
        <v>BAYNGR 3 1/8 11/12/79</v>
      </c>
      <c r="H33" s="17">
        <f ca="1"/>
        <v>45474</v>
      </c>
      <c r="I33" s="17">
        <f ca="1"/>
        <v>46611</v>
      </c>
      <c r="J33" s="24">
        <f ca="1"/>
        <v>3.1150684931506851</v>
      </c>
      <c r="K33" s="2" t="str">
        <f ca="1"/>
        <v>blp_i_sprd_mid</v>
      </c>
      <c r="L33" s="8">
        <f ca="1"/>
        <v>309.01751708984375</v>
      </c>
      <c r="M33" s="8">
        <f ca="1"/>
        <v>347.78753662109375</v>
      </c>
      <c r="N33" s="8">
        <f ca="1"/>
        <v>38.77001953125</v>
      </c>
      <c r="O33" s="8">
        <f ca="1"/>
        <v>12.445960535537598</v>
      </c>
      <c r="P33" s="2" t="str">
        <f ca="1"/>
        <v>BB+</v>
      </c>
      <c r="Q33" s="2" t="str">
        <f ca="1"/>
        <v>BB+</v>
      </c>
      <c r="R33" s="24">
        <f ca="1"/>
        <v>0.10631223383885298</v>
      </c>
      <c r="S33" s="2" t="str">
        <f ca="1"/>
        <v>EUR</v>
      </c>
      <c r="T33" s="2" t="str">
        <f ca="1"/>
        <v>EUR</v>
      </c>
      <c r="U33" s="2" t="str">
        <f ca="1"/>
        <v>x</v>
      </c>
      <c r="V33" s="2" t="str">
        <f ca="1"/>
        <v>Low Beta</v>
      </c>
      <c r="W33" s="2" t="str">
        <f ca="1"/>
        <v>x</v>
      </c>
      <c r="X33" s="8" t="str">
        <f ca="1"/>
        <v>#N/A Requesting Data...</v>
      </c>
      <c r="Y33" s="8" t="str">
        <f ca="1"/>
        <v>#N/A Requesting Data...</v>
      </c>
      <c r="Z33" s="8" t="e">
        <f ca="1"/>
        <v>#VALUE!</v>
      </c>
      <c r="AA33" s="8" t="str">
        <f ca="1"/>
        <v>-</v>
      </c>
      <c r="AB33" s="8" t="str">
        <f ca="1"/>
        <v>-</v>
      </c>
      <c r="AC33" s="8" t="str">
        <f ca="1"/>
        <v>#N/A Requesting Data...</v>
      </c>
      <c r="AD33" s="8" t="str">
        <f ca="1"/>
        <v>#N/A Requesting Data...</v>
      </c>
      <c r="AE33" s="8" t="str">
        <f ca="1"/>
        <v>-</v>
      </c>
      <c r="AF33" s="8" t="str">
        <f ca="1"/>
        <v>-</v>
      </c>
      <c r="AG33" s="8" t="str">
        <f ca="1"/>
        <v>-</v>
      </c>
    </row>
    <row r="34" spans="2:33" x14ac:dyDescent="0.25">
      <c r="B34" s="2" t="str">
        <f ca="1"/>
        <v>DBHNGR</v>
      </c>
      <c r="C34" s="2" t="str">
        <f ca="1"/>
        <v>-</v>
      </c>
      <c r="D34" s="2" t="str">
        <f ca="1"/>
        <v>ZQ099270 Corp</v>
      </c>
      <c r="E34" s="2" t="str">
        <f ca="1"/>
        <v>ZQ100348 Corp</v>
      </c>
      <c r="F34" s="2" t="str">
        <f ca="1"/>
        <v>DBHNGR 0.95 PERP</v>
      </c>
      <c r="G34" s="2" t="str">
        <f ca="1"/>
        <v>DBHNGR 1.6 PERP</v>
      </c>
      <c r="H34" s="17">
        <f ca="1"/>
        <v>45679</v>
      </c>
      <c r="I34" s="17">
        <f ca="1"/>
        <v>47317</v>
      </c>
      <c r="J34" s="24">
        <f ca="1"/>
        <v>4.4876712328767123</v>
      </c>
      <c r="K34" s="2" t="str">
        <f ca="1"/>
        <v>blp_i_sprd_mid</v>
      </c>
      <c r="L34" s="8">
        <f ca="1"/>
        <v>209.279541015625</v>
      </c>
      <c r="M34" s="8">
        <f ca="1"/>
        <v>211.74618530273438</v>
      </c>
      <c r="N34" s="8">
        <f ca="1"/>
        <v>2.466644287109375</v>
      </c>
      <c r="O34" s="8">
        <f ca="1"/>
        <v>0.54964906275636261</v>
      </c>
      <c r="P34" s="2" t="str">
        <f ca="1"/>
        <v>BBB+</v>
      </c>
      <c r="Q34" s="2" t="str">
        <f ca="1"/>
        <v>BBB+</v>
      </c>
      <c r="R34" s="24">
        <f ca="1"/>
        <v>-0.14522260051743732</v>
      </c>
      <c r="S34" s="2" t="str">
        <f ca="1"/>
        <v>EUR</v>
      </c>
      <c r="T34" s="2" t="str">
        <f ca="1"/>
        <v>EUR</v>
      </c>
      <c r="U34" s="2" t="str">
        <f ca="1"/>
        <v>x</v>
      </c>
      <c r="V34" s="2" t="str">
        <f ca="1"/>
        <v>Low Beta</v>
      </c>
      <c r="W34" s="2" t="str">
        <f ca="1"/>
        <v>flag as steep @ +59</v>
      </c>
      <c r="X34" s="8" t="str">
        <f ca="1"/>
        <v>#N/A Requesting Data...</v>
      </c>
      <c r="Y34" s="8" t="str">
        <f ca="1"/>
        <v>#N/A Requesting Data...</v>
      </c>
      <c r="Z34" s="8" t="e">
        <f ca="1"/>
        <v>#VALUE!</v>
      </c>
      <c r="AA34" s="8" t="str">
        <f ca="1"/>
        <v>-</v>
      </c>
      <c r="AB34" s="8" t="str">
        <f ca="1"/>
        <v>-</v>
      </c>
      <c r="AC34" s="8" t="str">
        <f ca="1"/>
        <v>#N/A Requesting Data...</v>
      </c>
      <c r="AD34" s="8" t="str">
        <f ca="1"/>
        <v>#N/A Requesting Data...</v>
      </c>
      <c r="AE34" s="8" t="str">
        <f ca="1"/>
        <v>-</v>
      </c>
      <c r="AF34" s="8" t="str">
        <f ca="1"/>
        <v>-</v>
      </c>
      <c r="AG34" s="8" t="str">
        <f ca="1"/>
        <v>-</v>
      </c>
    </row>
    <row r="35" spans="2:33" x14ac:dyDescent="0.25">
      <c r="B35" s="2" t="str">
        <f ca="1"/>
        <v>AKEFP</v>
      </c>
      <c r="C35" s="2" t="str">
        <f ca="1"/>
        <v>-</v>
      </c>
      <c r="D35" s="2" t="str">
        <f ca="1"/>
        <v>FR0013425170 Corp</v>
      </c>
      <c r="E35" s="2" t="str">
        <f ca="1"/>
        <v>FR0013478252 Corp</v>
      </c>
      <c r="F35" s="2" t="str">
        <f ca="1"/>
        <v>AKEFP 2 3/4 PERP</v>
      </c>
      <c r="G35" s="2" t="str">
        <f ca="1"/>
        <v>AKEFP 1 1/2 PERP</v>
      </c>
      <c r="H35" s="17">
        <f ca="1"/>
        <v>45460</v>
      </c>
      <c r="I35" s="17">
        <f ca="1"/>
        <v>45951</v>
      </c>
      <c r="J35" s="24">
        <f ca="1"/>
        <v>1.3452054794520547</v>
      </c>
      <c r="K35" s="2" t="str">
        <f ca="1"/>
        <v>blp_i_sprd_mid</v>
      </c>
      <c r="L35" s="8">
        <f ca="1"/>
        <v>301.34228515625</v>
      </c>
      <c r="M35" s="8">
        <f ca="1"/>
        <v>299.50140380859375</v>
      </c>
      <c r="N35" s="8">
        <f ca="1"/>
        <v>-1.84088134765625</v>
      </c>
      <c r="O35" s="8">
        <f ca="1"/>
        <v>-1.368475950905359</v>
      </c>
      <c r="P35" s="2" t="str">
        <f ca="1"/>
        <v>BBB-</v>
      </c>
      <c r="Q35" s="2" t="str">
        <f ca="1"/>
        <v>BBB-</v>
      </c>
      <c r="R35" s="24">
        <f ca="1"/>
        <v>-0.18577931077926613</v>
      </c>
      <c r="S35" s="2" t="str">
        <f ca="1"/>
        <v>EUR</v>
      </c>
      <c r="T35" s="2" t="str">
        <f ca="1"/>
        <v>EUR</v>
      </c>
      <c r="U35" s="2" t="str">
        <f ca="1"/>
        <v>x</v>
      </c>
      <c r="V35" s="2" t="str">
        <f ca="1"/>
        <v>Low Beta</v>
      </c>
      <c r="W35" s="2" t="str">
        <f ca="1"/>
        <v>x</v>
      </c>
      <c r="X35" s="8" t="str">
        <f ca="1"/>
        <v>#N/A Requesting Data...</v>
      </c>
      <c r="Y35" s="8" t="str">
        <f ca="1"/>
        <v>#N/A Requesting Data...</v>
      </c>
      <c r="Z35" s="8" t="e">
        <f ca="1"/>
        <v>#VALUE!</v>
      </c>
      <c r="AA35" s="8" t="str">
        <f ca="1"/>
        <v>-</v>
      </c>
      <c r="AB35" s="8" t="str">
        <f ca="1"/>
        <v>-</v>
      </c>
      <c r="AC35" s="8" t="str">
        <f ca="1"/>
        <v>#N/A Requesting Data...</v>
      </c>
      <c r="AD35" s="8" t="str">
        <f ca="1"/>
        <v>#N/A Requesting Data...</v>
      </c>
      <c r="AE35" s="8" t="str">
        <f ca="1"/>
        <v>-</v>
      </c>
      <c r="AF35" s="8" t="str">
        <f ca="1"/>
        <v>-</v>
      </c>
      <c r="AG35" s="8" t="str">
        <f ca="1"/>
        <v>-</v>
      </c>
    </row>
    <row r="39" spans="2:33" x14ac:dyDescent="0.25">
      <c r="B39" s="2" t="str">
        <f>'curves eur'!B96</f>
        <v>tmt/ auto</v>
      </c>
    </row>
    <row r="40" spans="2:33" x14ac:dyDescent="0.25">
      <c r="B40" s="2" t="str" cm="1">
        <f t="array" aca="1" ref="B40:AG47" ca="1">_xlfn._xlws.SORT(_xlfn.ANCHORARRAY('curves eur'!B97),COLUMN(O39)-COLUMN(B39),-1)</f>
        <v>SESGFP</v>
      </c>
      <c r="C40" s="2" t="str">
        <f ca="1"/>
        <v>-</v>
      </c>
      <c r="D40" s="2" t="str">
        <f ca="1"/>
        <v>LW253022 Corp</v>
      </c>
      <c r="E40" s="2" t="str">
        <f ca="1"/>
        <v>AL211915 Corp</v>
      </c>
      <c r="F40" s="2" t="str">
        <f ca="1"/>
        <v>SESGFP 4 5/8 PERP</v>
      </c>
      <c r="G40" s="2" t="str">
        <f ca="1"/>
        <v>SESGFP 5 5/8 PERP</v>
      </c>
      <c r="H40" s="17">
        <f ca="1"/>
        <v>44563</v>
      </c>
      <c r="I40" s="17">
        <f ca="1"/>
        <v>45320</v>
      </c>
      <c r="J40" s="24">
        <f ca="1"/>
        <v>2.0739726027397261</v>
      </c>
      <c r="K40" s="2" t="str">
        <f ca="1"/>
        <v>blp_i_sprd_mid</v>
      </c>
      <c r="L40" s="8">
        <f ca="1"/>
        <v>411.7784423828125</v>
      </c>
      <c r="M40" s="8">
        <f ca="1"/>
        <v>513.34576416015625</v>
      </c>
      <c r="N40" s="8">
        <f ca="1"/>
        <v>101.56732177734375</v>
      </c>
      <c r="O40" s="8">
        <f ca="1"/>
        <v>48.972354621836814</v>
      </c>
      <c r="P40" s="2" t="str">
        <f ca="1"/>
        <v>BB</v>
      </c>
      <c r="Q40" s="2" t="str">
        <f ca="1"/>
        <v>BB</v>
      </c>
      <c r="R40" s="24">
        <f ca="1"/>
        <v>0.87862392953976209</v>
      </c>
      <c r="S40" s="2" t="str">
        <f ca="1"/>
        <v>EUR</v>
      </c>
      <c r="T40" s="2" t="str">
        <f ca="1"/>
        <v>EUR</v>
      </c>
      <c r="U40" s="2" t="str">
        <f ca="1"/>
        <v>x</v>
      </c>
      <c r="V40" s="2" t="str">
        <f ca="1"/>
        <v>TMT/ AUTO</v>
      </c>
      <c r="W40" s="2" t="str">
        <f ca="1"/>
        <v>x</v>
      </c>
      <c r="X40" s="8" t="str">
        <f ca="1"/>
        <v>#N/A Requesting Data...</v>
      </c>
      <c r="Y40" s="8" t="str">
        <f ca="1"/>
        <v>#N/A Requesting Data...</v>
      </c>
      <c r="Z40" s="8" t="e">
        <f ca="1"/>
        <v>#VALUE!</v>
      </c>
      <c r="AA40" s="8" t="str">
        <f ca="1"/>
        <v>-</v>
      </c>
      <c r="AB40" s="8" t="str">
        <f ca="1"/>
        <v>-</v>
      </c>
      <c r="AC40" s="8" t="str">
        <f ca="1"/>
        <v>#N/A Requesting Data...</v>
      </c>
      <c r="AD40" s="8" t="str">
        <f ca="1"/>
        <v>#N/A Requesting Data...</v>
      </c>
      <c r="AE40" s="8" t="str">
        <f ca="1"/>
        <v>-</v>
      </c>
      <c r="AF40" s="8" t="str">
        <f ca="1"/>
        <v>-</v>
      </c>
      <c r="AG40" s="8" t="str">
        <f ca="1"/>
        <v>-</v>
      </c>
    </row>
    <row r="41" spans="2:33" x14ac:dyDescent="0.25">
      <c r="B41" s="2" t="str">
        <f ca="1"/>
        <v>ORAFP</v>
      </c>
      <c r="C41" s="2" t="str">
        <f ca="1"/>
        <v>-</v>
      </c>
      <c r="D41" s="2" t="str">
        <f ca="1"/>
        <v>XS1028599287 Corp</v>
      </c>
      <c r="E41" s="2" t="str">
        <f ca="1"/>
        <v>XS1115498260 Corp</v>
      </c>
      <c r="F41" s="2" t="str">
        <f ca="1"/>
        <v>ORAFP 5 1/4 PERP</v>
      </c>
      <c r="G41" s="2" t="str">
        <f ca="1"/>
        <v>ORAFP 5 PERP</v>
      </c>
      <c r="H41" s="17">
        <f ca="1"/>
        <v>45329</v>
      </c>
      <c r="I41" s="17">
        <f ca="1"/>
        <v>46296</v>
      </c>
      <c r="J41" s="24">
        <f ca="1"/>
        <v>2.6493150684931508</v>
      </c>
      <c r="K41" s="2" t="str">
        <f ca="1"/>
        <v>blp_i_sprd_mid</v>
      </c>
      <c r="L41" s="8">
        <f ca="1"/>
        <v>225.8717041015625</v>
      </c>
      <c r="M41" s="8">
        <f ca="1"/>
        <v>256.1195068359375</v>
      </c>
      <c r="N41" s="8">
        <f ca="1"/>
        <v>30.247802734375</v>
      </c>
      <c r="O41" s="8">
        <f ca="1"/>
        <v>11.41721613034837</v>
      </c>
      <c r="P41" s="2" t="str">
        <f ca="1"/>
        <v>BBB-</v>
      </c>
      <c r="Q41" s="2" t="str">
        <f ca="1"/>
        <v>BBB-</v>
      </c>
      <c r="R41" s="24">
        <f ca="1"/>
        <v>8.4560529191047881E-2</v>
      </c>
      <c r="S41" s="2" t="str">
        <f ca="1"/>
        <v>EUR</v>
      </c>
      <c r="T41" s="2" t="str">
        <f ca="1"/>
        <v>EUR</v>
      </c>
      <c r="U41" s="2" t="str">
        <f ca="1"/>
        <v>x</v>
      </c>
      <c r="V41" s="2" t="str">
        <f ca="1"/>
        <v>TMT/ AUTO</v>
      </c>
      <c r="W41" s="2" t="str">
        <f ca="1"/>
        <v>x</v>
      </c>
      <c r="X41" s="8" t="str">
        <f ca="1"/>
        <v>#N/A Requesting Data...</v>
      </c>
      <c r="Y41" s="8" t="str">
        <f ca="1"/>
        <v>#N/A Requesting Data...</v>
      </c>
      <c r="Z41" s="8" t="e">
        <f ca="1"/>
        <v>#VALUE!</v>
      </c>
      <c r="AA41" s="8" t="str">
        <f ca="1"/>
        <v>-</v>
      </c>
      <c r="AB41" s="8" t="str">
        <f ca="1"/>
        <v>-</v>
      </c>
      <c r="AC41" s="8" t="str">
        <f ca="1"/>
        <v>#N/A Requesting Data...</v>
      </c>
      <c r="AD41" s="8" t="str">
        <f ca="1"/>
        <v>#N/A Requesting Data...</v>
      </c>
      <c r="AE41" s="8" t="str">
        <f ca="1"/>
        <v>-</v>
      </c>
      <c r="AF41" s="8" t="str">
        <f ca="1"/>
        <v>-</v>
      </c>
      <c r="AG41" s="8" t="str">
        <f ca="1"/>
        <v>-</v>
      </c>
    </row>
    <row r="42" spans="2:33" x14ac:dyDescent="0.25">
      <c r="B42" s="2" t="str">
        <f ca="1"/>
        <v>TELIAS</v>
      </c>
      <c r="C42" s="2" t="str">
        <f ca="1"/>
        <v>-</v>
      </c>
      <c r="D42" s="2" t="str">
        <f ca="1"/>
        <v>AM938782 Corp</v>
      </c>
      <c r="E42" s="2" t="str">
        <f ca="1"/>
        <v>ZP870673 Corp</v>
      </c>
      <c r="F42" s="2" t="str">
        <f ca="1"/>
        <v>TELIAS 3 04/04/78</v>
      </c>
      <c r="G42" s="2" t="str">
        <f ca="1"/>
        <v>TELIAS 1 3/8 05/11/81</v>
      </c>
      <c r="H42" s="17">
        <f ca="1"/>
        <v>45020</v>
      </c>
      <c r="I42" s="17">
        <f ca="1"/>
        <v>46064</v>
      </c>
      <c r="J42" s="24">
        <f ca="1"/>
        <v>2.8602739726027395</v>
      </c>
      <c r="K42" s="2" t="str">
        <f ca="1"/>
        <v>blp_i_sprd_mid</v>
      </c>
      <c r="L42" s="8">
        <f ca="1"/>
        <v>253.33795166015625</v>
      </c>
      <c r="M42" s="8">
        <f ca="1"/>
        <v>275.94964599609375</v>
      </c>
      <c r="N42" s="8">
        <f ca="1"/>
        <v>22.6116943359375</v>
      </c>
      <c r="O42" s="8">
        <f ca="1"/>
        <v>7.9054295331582258</v>
      </c>
      <c r="P42" s="2" t="str">
        <f ca="1"/>
        <v>BBB-</v>
      </c>
      <c r="Q42" s="2" t="str">
        <f ca="1"/>
        <v>BBB-</v>
      </c>
      <c r="R42" s="24">
        <f ca="1"/>
        <v>1.0307542284985614E-2</v>
      </c>
      <c r="S42" s="2" t="str">
        <f ca="1"/>
        <v>EUR</v>
      </c>
      <c r="T42" s="2" t="str">
        <f ca="1"/>
        <v>EUR</v>
      </c>
      <c r="U42" s="2" t="str">
        <f ca="1"/>
        <v>x</v>
      </c>
      <c r="V42" s="2" t="str">
        <f ca="1"/>
        <v>TMT/ AUTO</v>
      </c>
      <c r="W42" s="2" t="str">
        <f ca="1"/>
        <v>x</v>
      </c>
      <c r="X42" s="8" t="str">
        <f ca="1"/>
        <v>#N/A Requesting Data...</v>
      </c>
      <c r="Y42" s="8" t="str">
        <f ca="1"/>
        <v>#N/A Requesting Data...</v>
      </c>
      <c r="Z42" s="8" t="e">
        <f ca="1"/>
        <v>#VALUE!</v>
      </c>
      <c r="AA42" s="8" t="str">
        <f ca="1"/>
        <v>-</v>
      </c>
      <c r="AB42" s="8" t="str">
        <f ca="1"/>
        <v>-</v>
      </c>
      <c r="AC42" s="8" t="str">
        <f ca="1"/>
        <v>#N/A Requesting Data...</v>
      </c>
      <c r="AD42" s="8" t="str">
        <f ca="1"/>
        <v>#N/A Requesting Data...</v>
      </c>
      <c r="AE42" s="8" t="str">
        <f ca="1"/>
        <v>-</v>
      </c>
      <c r="AF42" s="8" t="str">
        <f ca="1"/>
        <v>-</v>
      </c>
      <c r="AG42" s="8" t="str">
        <f ca="1"/>
        <v>-</v>
      </c>
    </row>
    <row r="43" spans="2:33" x14ac:dyDescent="0.25">
      <c r="B43" s="2" t="str">
        <f ca="1"/>
        <v>IFXGR</v>
      </c>
      <c r="C43" s="2" t="str">
        <f ca="1"/>
        <v>-</v>
      </c>
      <c r="D43" s="2" t="str">
        <f ca="1"/>
        <v>ZR796682 Corp</v>
      </c>
      <c r="E43" s="2" t="str">
        <f ca="1"/>
        <v>ZR796862 Corp</v>
      </c>
      <c r="F43" s="2" t="str">
        <f ca="1"/>
        <v>IFXGR 2 7/8 PERP</v>
      </c>
      <c r="G43" s="2" t="str">
        <f ca="1"/>
        <v>IFXGR 3 5/8 PERP</v>
      </c>
      <c r="H43" s="17">
        <f ca="1"/>
        <v>45658</v>
      </c>
      <c r="I43" s="17">
        <f ca="1"/>
        <v>46753</v>
      </c>
      <c r="J43" s="24">
        <f ca="1"/>
        <v>3</v>
      </c>
      <c r="K43" s="2" t="str">
        <f ca="1"/>
        <v>blp_i_sprd_mid</v>
      </c>
      <c r="L43" s="8">
        <f ca="1"/>
        <v>381.28085327148438</v>
      </c>
      <c r="M43" s="8">
        <f ca="1"/>
        <v>394.91583251953125</v>
      </c>
      <c r="N43" s="8">
        <f ca="1"/>
        <v>13.634979248046875</v>
      </c>
      <c r="O43" s="8">
        <f ca="1"/>
        <v>4.544993082682292</v>
      </c>
      <c r="P43" s="2" t="str">
        <f ca="1"/>
        <v>NR</v>
      </c>
      <c r="Q43" s="2" t="str">
        <f ca="1"/>
        <v>NR</v>
      </c>
      <c r="R43" s="24">
        <f ca="1"/>
        <v>-6.0745306984241659E-2</v>
      </c>
      <c r="S43" s="2" t="str">
        <f ca="1"/>
        <v>EUR</v>
      </c>
      <c r="T43" s="2" t="str">
        <f ca="1"/>
        <v>EUR</v>
      </c>
      <c r="U43" s="2" t="str">
        <f ca="1"/>
        <v>x</v>
      </c>
      <c r="V43" s="2" t="str">
        <f ca="1"/>
        <v>TMT/ AUTO</v>
      </c>
      <c r="W43" s="2" t="str">
        <f ca="1"/>
        <v>x</v>
      </c>
      <c r="X43" s="8" t="str">
        <f ca="1"/>
        <v>#N/A Requesting Data...</v>
      </c>
      <c r="Y43" s="8" t="str">
        <f ca="1"/>
        <v>#N/A Requesting Data...</v>
      </c>
      <c r="Z43" s="8" t="e">
        <f ca="1"/>
        <v>#VALUE!</v>
      </c>
      <c r="AA43" s="8" t="str">
        <f ca="1"/>
        <v>-</v>
      </c>
      <c r="AB43" s="8" t="str">
        <f ca="1"/>
        <v>-</v>
      </c>
      <c r="AC43" s="8" t="str">
        <f ca="1"/>
        <v>#N/A Requesting Data...</v>
      </c>
      <c r="AD43" s="8" t="str">
        <f ca="1"/>
        <v>#N/A Requesting Data...</v>
      </c>
      <c r="AE43" s="8" t="str">
        <f ca="1"/>
        <v>-</v>
      </c>
      <c r="AF43" s="8" t="str">
        <f ca="1"/>
        <v>-</v>
      </c>
      <c r="AG43" s="8" t="str">
        <f ca="1"/>
        <v>-</v>
      </c>
    </row>
    <row r="44" spans="2:33" x14ac:dyDescent="0.25">
      <c r="B44" s="2" t="str">
        <f ca="1"/>
        <v>VW</v>
      </c>
      <c r="C44" s="2" t="str">
        <f ca="1"/>
        <v>-</v>
      </c>
      <c r="D44" s="2" t="str">
        <f ca="1"/>
        <v>AN880322 Corp</v>
      </c>
      <c r="E44" s="2" t="str">
        <f ca="1"/>
        <v>EK811579 Corp</v>
      </c>
      <c r="F44" s="2" t="str">
        <f ca="1"/>
        <v>VW 2.7 PERP</v>
      </c>
      <c r="G44" s="2" t="str">
        <f ca="1"/>
        <v>VW 3 1/2 PERP</v>
      </c>
      <c r="H44" s="17">
        <f ca="1"/>
        <v>44909</v>
      </c>
      <c r="I44" s="17">
        <f ca="1"/>
        <v>47562</v>
      </c>
      <c r="J44" s="24">
        <f ca="1"/>
        <v>7.2684931506849315</v>
      </c>
      <c r="K44" s="2" t="str">
        <f ca="1"/>
        <v>blp_i_sprd_mid</v>
      </c>
      <c r="L44" s="8">
        <f ca="1"/>
        <v>390.30966186523438</v>
      </c>
      <c r="M44" s="8">
        <f ca="1"/>
        <v>397.46524047851563</v>
      </c>
      <c r="N44" s="8">
        <f ca="1"/>
        <v>7.15557861328125</v>
      </c>
      <c r="O44" s="8">
        <f ca="1"/>
        <v>0.98446520687812145</v>
      </c>
      <c r="P44" s="2" t="str">
        <f ca="1"/>
        <v>BBB-</v>
      </c>
      <c r="Q44" s="2" t="str">
        <f ca="1"/>
        <v>BBB-</v>
      </c>
      <c r="R44" s="24">
        <f ca="1"/>
        <v>-0.13602887630826968</v>
      </c>
      <c r="S44" s="2" t="str">
        <f ca="1"/>
        <v>EUR</v>
      </c>
      <c r="T44" s="2" t="str">
        <f ca="1"/>
        <v>EUR</v>
      </c>
      <c r="U44" s="2" t="str">
        <f ca="1"/>
        <v>x</v>
      </c>
      <c r="V44" s="2" t="str">
        <f ca="1"/>
        <v>TMT/ AUTO</v>
      </c>
      <c r="W44" s="2" t="str">
        <f ca="1"/>
        <v>x</v>
      </c>
      <c r="X44" s="8" t="str">
        <f ca="1"/>
        <v>#N/A Requesting Data...</v>
      </c>
      <c r="Y44" s="8" t="str">
        <f ca="1"/>
        <v>#N/A Requesting Data...</v>
      </c>
      <c r="Z44" s="8" t="e">
        <f ca="1"/>
        <v>#VALUE!</v>
      </c>
      <c r="AA44" s="8" t="str">
        <f ca="1"/>
        <v>-</v>
      </c>
      <c r="AB44" s="8" t="str">
        <f ca="1"/>
        <v>-</v>
      </c>
      <c r="AC44" s="8" t="str">
        <f ca="1"/>
        <v>#N/A Requesting Data...</v>
      </c>
      <c r="AD44" s="8" t="str">
        <f ca="1"/>
        <v>#N/A Requesting Data...</v>
      </c>
      <c r="AE44" s="8" t="str">
        <f ca="1"/>
        <v>-</v>
      </c>
      <c r="AF44" s="8" t="str">
        <f ca="1"/>
        <v>-</v>
      </c>
      <c r="AG44" s="8" t="str">
        <f ca="1"/>
        <v>-</v>
      </c>
    </row>
    <row r="45" spans="2:33" x14ac:dyDescent="0.25">
      <c r="B45" s="2" t="str">
        <f ca="1"/>
        <v>BERTEL</v>
      </c>
      <c r="C45" s="2" t="str">
        <f ca="1"/>
        <v>-</v>
      </c>
      <c r="D45" s="2" t="str">
        <f ca="1"/>
        <v>EK848378 Corp</v>
      </c>
      <c r="E45" s="2" t="str">
        <f ca="1"/>
        <v>EK864970 Corp</v>
      </c>
      <c r="F45" s="2" t="str">
        <f ca="1"/>
        <v>BERTEL 3 04/23/75</v>
      </c>
      <c r="G45" s="2" t="str">
        <f ca="1"/>
        <v>BERTEL 3 1/2 04/23/75</v>
      </c>
      <c r="H45" s="17">
        <f ca="1"/>
        <v>45039</v>
      </c>
      <c r="I45" s="17">
        <f ca="1"/>
        <v>46500</v>
      </c>
      <c r="J45" s="24">
        <f ca="1"/>
        <v>4.0027397260273974</v>
      </c>
      <c r="K45" s="2" t="str">
        <f ca="1"/>
        <v>blp_i_sprd_mid</v>
      </c>
      <c r="L45" s="8">
        <f ca="1"/>
        <v>384.8529052734375</v>
      </c>
      <c r="M45" s="8">
        <f ca="1"/>
        <v>385.72879028320313</v>
      </c>
      <c r="N45" s="8">
        <f ca="1"/>
        <v>0.875885009765625</v>
      </c>
      <c r="O45" s="8">
        <f ca="1"/>
        <v>0.21882137478744224</v>
      </c>
      <c r="P45" s="2" t="str">
        <f ca="1"/>
        <v>BB+</v>
      </c>
      <c r="Q45" s="2" t="str">
        <f ca="1"/>
        <v>BB+</v>
      </c>
      <c r="R45" s="24">
        <f ca="1"/>
        <v>-0.15221759958787459</v>
      </c>
      <c r="S45" s="2" t="str">
        <f ca="1"/>
        <v>EUR</v>
      </c>
      <c r="T45" s="2" t="str">
        <f ca="1"/>
        <v>EUR</v>
      </c>
      <c r="U45" s="2" t="str">
        <f ca="1"/>
        <v>x</v>
      </c>
      <c r="V45" s="2" t="str">
        <f ca="1"/>
        <v>TMT/ AUTO</v>
      </c>
      <c r="W45" s="2" t="str">
        <f ca="1"/>
        <v>x</v>
      </c>
      <c r="X45" s="8" t="str">
        <f ca="1"/>
        <v>#N/A Requesting Data...</v>
      </c>
      <c r="Y45" s="8" t="str">
        <f ca="1"/>
        <v>#N/A Requesting Data...</v>
      </c>
      <c r="Z45" s="8" t="e">
        <f ca="1"/>
        <v>#VALUE!</v>
      </c>
      <c r="AA45" s="8" t="str">
        <f ca="1"/>
        <v>-</v>
      </c>
      <c r="AB45" s="8" t="str">
        <f ca="1"/>
        <v>-</v>
      </c>
      <c r="AC45" s="8" t="str">
        <f ca="1"/>
        <v>#N/A Requesting Data...</v>
      </c>
      <c r="AD45" s="8" t="str">
        <f ca="1"/>
        <v>#N/A Requesting Data...</v>
      </c>
      <c r="AE45" s="8" t="str">
        <f ca="1"/>
        <v>-</v>
      </c>
      <c r="AF45" s="8" t="str">
        <f ca="1"/>
        <v>-</v>
      </c>
      <c r="AG45" s="8" t="str">
        <f ca="1"/>
        <v>-</v>
      </c>
    </row>
    <row r="46" spans="2:33" x14ac:dyDescent="0.25">
      <c r="B46" s="2" t="str">
        <f ca="1"/>
        <v>VOD</v>
      </c>
      <c r="C46" s="2" t="str">
        <f ca="1"/>
        <v>-</v>
      </c>
      <c r="D46" s="2" t="str">
        <f ca="1"/>
        <v>AU654481 Corp</v>
      </c>
      <c r="E46" s="2" t="str">
        <f ca="1"/>
        <v>AU692498 Corp</v>
      </c>
      <c r="F46" s="2" t="str">
        <f ca="1"/>
        <v>VOD 3.1 01/03/79</v>
      </c>
      <c r="G46" s="2" t="str">
        <f ca="1"/>
        <v>VOD 4.2 10/03/78</v>
      </c>
      <c r="H46" s="17">
        <f ca="1"/>
        <v>45202</v>
      </c>
      <c r="I46" s="17">
        <f ca="1"/>
        <v>46937</v>
      </c>
      <c r="J46" s="24">
        <f ca="1"/>
        <v>4.7534246575342465</v>
      </c>
      <c r="K46" s="2" t="str">
        <f ca="1"/>
        <v>blp_i_sprd_mid</v>
      </c>
      <c r="L46" s="8">
        <f ca="1"/>
        <v>344.22467041015625</v>
      </c>
      <c r="M46" s="8">
        <f ca="1"/>
        <v>322.80099487304688</v>
      </c>
      <c r="N46" s="8">
        <f ca="1"/>
        <v>-21.423675537109375</v>
      </c>
      <c r="O46" s="8">
        <f ca="1"/>
        <v>-4.5069980236570153</v>
      </c>
      <c r="P46" s="2" t="str">
        <f ca="1"/>
        <v>BB+</v>
      </c>
      <c r="Q46" s="2" t="str">
        <f ca="1"/>
        <v>BB+</v>
      </c>
      <c r="R46" s="24">
        <f ca="1"/>
        <v>-0.25214001691069227</v>
      </c>
      <c r="S46" s="2" t="str">
        <f ca="1"/>
        <v>EUR</v>
      </c>
      <c r="T46" s="2" t="str">
        <f ca="1"/>
        <v>EUR</v>
      </c>
      <c r="U46" s="2" t="str">
        <f ca="1"/>
        <v>x</v>
      </c>
      <c r="V46" s="2" t="str">
        <f ca="1"/>
        <v>TMT/ AUTO</v>
      </c>
      <c r="W46" s="2" t="str">
        <f ca="1"/>
        <v>x</v>
      </c>
      <c r="X46" s="8" t="str">
        <f ca="1"/>
        <v>#N/A Requesting Data...</v>
      </c>
      <c r="Y46" s="8" t="str">
        <f ca="1"/>
        <v>#N/A Requesting Data...</v>
      </c>
      <c r="Z46" s="8" t="e">
        <f ca="1"/>
        <v>#VALUE!</v>
      </c>
      <c r="AA46" s="8" t="str">
        <f ca="1"/>
        <v>-</v>
      </c>
      <c r="AB46" s="8" t="str">
        <f ca="1"/>
        <v>-</v>
      </c>
      <c r="AC46" s="8" t="str">
        <f ca="1"/>
        <v>#N/A Requesting Data...</v>
      </c>
      <c r="AD46" s="8" t="str">
        <f ca="1"/>
        <v>#N/A Requesting Data...</v>
      </c>
      <c r="AE46" s="8" t="str">
        <f ca="1"/>
        <v>-</v>
      </c>
      <c r="AF46" s="8" t="str">
        <f ca="1"/>
        <v>-</v>
      </c>
      <c r="AG46" s="8" t="str">
        <f ca="1"/>
        <v>-</v>
      </c>
    </row>
    <row r="47" spans="2:33" x14ac:dyDescent="0.25">
      <c r="B47" s="2" t="str">
        <f ca="1"/>
        <v>TELEFO</v>
      </c>
      <c r="C47" s="2" t="str">
        <f ca="1"/>
        <v>-</v>
      </c>
      <c r="D47" s="2" t="str">
        <f ca="1"/>
        <v>AR738776 Corp</v>
      </c>
      <c r="E47" s="2" t="str">
        <f ca="1"/>
        <v>ZR655675 Corp</v>
      </c>
      <c r="F47" s="2" t="str">
        <f ca="1"/>
        <v>TELEFO 3 PERP</v>
      </c>
      <c r="G47" s="2" t="str">
        <f ca="1"/>
        <v>TELEFO 2 7/8 PERP</v>
      </c>
      <c r="H47" s="17">
        <f ca="1"/>
        <v>45173</v>
      </c>
      <c r="I47" s="17">
        <f ca="1"/>
        <v>46562</v>
      </c>
      <c r="J47" s="24">
        <f ca="1"/>
        <v>3.8054794520547945</v>
      </c>
      <c r="K47" s="2" t="str">
        <f ca="1"/>
        <v>blp_i_sprd_mid</v>
      </c>
      <c r="L47" s="8">
        <f ca="1"/>
        <v>413.28329467773438</v>
      </c>
      <c r="M47" s="8">
        <f ca="1"/>
        <v>390.81045532226563</v>
      </c>
      <c r="N47" s="8">
        <f ca="1"/>
        <v>-22.47283935546875</v>
      </c>
      <c r="O47" s="8">
        <f ca="1"/>
        <v>-5.9053897514370721</v>
      </c>
      <c r="P47" s="2" t="str">
        <f ca="1"/>
        <v>BB</v>
      </c>
      <c r="Q47" s="2" t="str">
        <f ca="1"/>
        <v>BB</v>
      </c>
      <c r="R47" s="24">
        <f ca="1"/>
        <v>-0.2817075204530427</v>
      </c>
      <c r="S47" s="2" t="str">
        <f ca="1"/>
        <v>EUR</v>
      </c>
      <c r="T47" s="2" t="str">
        <f ca="1"/>
        <v>EUR</v>
      </c>
      <c r="U47" s="2" t="str">
        <f ca="1"/>
        <v>x</v>
      </c>
      <c r="V47" s="2" t="str">
        <f ca="1"/>
        <v>TMT/ AUTO</v>
      </c>
      <c r="W47" s="2" t="str">
        <f ca="1"/>
        <v>x</v>
      </c>
      <c r="X47" s="8" t="str">
        <f ca="1"/>
        <v>#N/A Requesting Data...</v>
      </c>
      <c r="Y47" s="8" t="str">
        <f ca="1"/>
        <v>#N/A Requesting Data...</v>
      </c>
      <c r="Z47" s="8" t="e">
        <f ca="1"/>
        <v>#VALUE!</v>
      </c>
      <c r="AA47" s="8" t="str">
        <f ca="1"/>
        <v>-</v>
      </c>
      <c r="AB47" s="8" t="str">
        <f ca="1"/>
        <v>-</v>
      </c>
      <c r="AC47" s="8" t="str">
        <f ca="1"/>
        <v>#N/A Requesting Data...</v>
      </c>
      <c r="AD47" s="8" t="str">
        <f ca="1"/>
        <v>#N/A Requesting Data...</v>
      </c>
      <c r="AE47" s="8" t="str">
        <f ca="1"/>
        <v>-</v>
      </c>
      <c r="AF47" s="8" t="str">
        <f ca="1"/>
        <v>-</v>
      </c>
      <c r="AG47" s="8" t="str">
        <f ca="1"/>
        <v>-</v>
      </c>
    </row>
    <row r="51" spans="2:33" x14ac:dyDescent="0.25">
      <c r="B51" s="2" t="str">
        <f>'curves eur'!B109</f>
        <v>energy</v>
      </c>
    </row>
    <row r="52" spans="2:33" x14ac:dyDescent="0.25">
      <c r="B52" s="2" t="str" cm="1">
        <f t="array" aca="1" ref="B52:AG55" ca="1">_xlfn.ANCHORARRAY('curves eur'!B110)</f>
        <v>REPSM</v>
      </c>
      <c r="C52" s="2" t="str">
        <f ca="1"/>
        <v>-</v>
      </c>
      <c r="D52" s="2" t="str">
        <f ca="1"/>
        <v>XS1207058733 Corp</v>
      </c>
      <c r="E52" s="2" t="str">
        <f ca="1"/>
        <v>BJ814648 Corp</v>
      </c>
      <c r="F52" s="2" t="str">
        <f ca="1"/>
        <v>REPSM 4 1/2 03/25/75</v>
      </c>
      <c r="G52" s="2" t="str">
        <f ca="1"/>
        <v>REPSM 3 3/4 PERP</v>
      </c>
      <c r="H52" s="17">
        <f ca="1"/>
        <v>45741</v>
      </c>
      <c r="I52" s="17">
        <f ca="1"/>
        <v>46092</v>
      </c>
      <c r="J52" s="24">
        <f ca="1"/>
        <v>0.9616438356164384</v>
      </c>
      <c r="K52" s="2" t="str">
        <f ca="1"/>
        <v>blp_i_sprd_mid</v>
      </c>
      <c r="L52" s="8">
        <f ca="1"/>
        <v>386.83126831054688</v>
      </c>
      <c r="M52" s="8">
        <f ca="1"/>
        <v>414.71884155273438</v>
      </c>
      <c r="N52" s="8">
        <f ca="1"/>
        <v>27.8875732421875</v>
      </c>
      <c r="O52" s="8">
        <f ca="1"/>
        <v>28.999898100850249</v>
      </c>
      <c r="P52" s="2" t="str">
        <f ca="1"/>
        <v>BB+</v>
      </c>
      <c r="Q52" s="2" t="str">
        <f ca="1"/>
        <v>BB+</v>
      </c>
      <c r="R52" s="24">
        <f ca="1"/>
        <v>0.45632761070270494</v>
      </c>
      <c r="S52" s="2" t="str">
        <f ca="1"/>
        <v>EUR</v>
      </c>
      <c r="T52" s="2" t="str">
        <f ca="1"/>
        <v>EUR</v>
      </c>
      <c r="U52" s="2" t="str">
        <f ca="1"/>
        <v>x</v>
      </c>
      <c r="V52" s="2" t="str">
        <f ca="1"/>
        <v>Energy</v>
      </c>
      <c r="W52" s="2" t="str">
        <f ca="1"/>
        <v>x</v>
      </c>
      <c r="X52" s="8" t="str">
        <f ca="1"/>
        <v>#N/A Requesting Data...</v>
      </c>
      <c r="Y52" s="8" t="str">
        <f ca="1"/>
        <v>#N/A Requesting Data...</v>
      </c>
      <c r="Z52" s="8" t="e">
        <f ca="1"/>
        <v>#VALUE!</v>
      </c>
      <c r="AA52" s="8" t="str">
        <f ca="1"/>
        <v>-</v>
      </c>
      <c r="AB52" s="8" t="str">
        <f ca="1"/>
        <v>-</v>
      </c>
      <c r="AC52" s="8" t="str">
        <f ca="1"/>
        <v>#N/A Requesting Data...</v>
      </c>
      <c r="AD52" s="8" t="str">
        <f ca="1"/>
        <v>#N/A Requesting Data...</v>
      </c>
      <c r="AE52" s="8" t="str">
        <f ca="1"/>
        <v>-</v>
      </c>
      <c r="AF52" s="8" t="str">
        <f ca="1"/>
        <v>-</v>
      </c>
      <c r="AG52" s="8" t="str">
        <f ca="1"/>
        <v>-</v>
      </c>
    </row>
    <row r="53" spans="2:33" x14ac:dyDescent="0.25">
      <c r="B53" s="2" t="str">
        <f ca="1"/>
        <v>BPLN</v>
      </c>
      <c r="C53" s="2" t="str">
        <f ca="1"/>
        <v>-</v>
      </c>
      <c r="D53" s="2" t="str">
        <f ca="1"/>
        <v>BK122273 Corp</v>
      </c>
      <c r="E53" s="2" t="str">
        <f ca="1"/>
        <v>BK123260 Corp</v>
      </c>
      <c r="F53" s="2" t="str">
        <f ca="1"/>
        <v>BPLN 3 1/4 PERP</v>
      </c>
      <c r="G53" s="2" t="str">
        <f ca="1"/>
        <v>BPLN 3 5/8 PERP</v>
      </c>
      <c r="H53" s="17">
        <f ca="1"/>
        <v>46103</v>
      </c>
      <c r="I53" s="17">
        <f ca="1"/>
        <v>47199</v>
      </c>
      <c r="J53" s="24">
        <f ca="1"/>
        <v>3.0027397260273974</v>
      </c>
      <c r="K53" s="2" t="str">
        <f ca="1"/>
        <v>blp_i_sprd_mid</v>
      </c>
      <c r="L53" s="8">
        <f ca="1"/>
        <v>352.66482543945313</v>
      </c>
      <c r="M53" s="8">
        <f ca="1"/>
        <v>380.7183837890625</v>
      </c>
      <c r="N53" s="8">
        <f ca="1"/>
        <v>28.053558349609375</v>
      </c>
      <c r="O53" s="8">
        <f ca="1"/>
        <v>9.3426540124155313</v>
      </c>
      <c r="P53" s="2" t="str">
        <f ca="1"/>
        <v>BBB+</v>
      </c>
      <c r="Q53" s="2" t="str">
        <f ca="1"/>
        <v>BBB+</v>
      </c>
      <c r="R53" s="24">
        <f ca="1"/>
        <v>4.0696122993378429E-2</v>
      </c>
      <c r="S53" s="2" t="str">
        <f ca="1"/>
        <v>EUR</v>
      </c>
      <c r="T53" s="2" t="str">
        <f ca="1"/>
        <v>EUR</v>
      </c>
      <c r="U53" s="2" t="str">
        <f ca="1"/>
        <v>x</v>
      </c>
      <c r="V53" s="2" t="str">
        <f ca="1"/>
        <v>Energy</v>
      </c>
      <c r="W53" s="2" t="str">
        <f ca="1"/>
        <v>x</v>
      </c>
      <c r="X53" s="8" t="str">
        <f ca="1"/>
        <v>#N/A Requesting Data...</v>
      </c>
      <c r="Y53" s="8" t="str">
        <f ca="1"/>
        <v>#N/A Requesting Data...</v>
      </c>
      <c r="Z53" s="8" t="str">
        <f ca="1"/>
        <v>-</v>
      </c>
      <c r="AA53" s="8" t="str">
        <f ca="1"/>
        <v>-</v>
      </c>
      <c r="AB53" s="8" t="str">
        <f ca="1"/>
        <v>-</v>
      </c>
      <c r="AC53" s="8" t="str">
        <f ca="1"/>
        <v>#N/A Requesting Data...</v>
      </c>
      <c r="AD53" s="8" t="str">
        <f ca="1"/>
        <v>#N/A Requesting Data...</v>
      </c>
      <c r="AE53" s="8" t="str">
        <f ca="1"/>
        <v>-</v>
      </c>
      <c r="AF53" s="8" t="str">
        <f ca="1"/>
        <v>-</v>
      </c>
      <c r="AG53" s="8" t="str">
        <f ca="1"/>
        <v>-</v>
      </c>
    </row>
    <row r="54" spans="2:33" x14ac:dyDescent="0.25">
      <c r="B54" s="2" t="str">
        <f ca="1"/>
        <v>TOTAL</v>
      </c>
      <c r="C54" s="2" t="str">
        <f ca="1"/>
        <v>-</v>
      </c>
      <c r="D54" s="2" t="str">
        <f ca="1"/>
        <v>XS1501167164 Corp</v>
      </c>
      <c r="E54" s="2" t="str">
        <f ca="1"/>
        <v>XS1501166869 Corp</v>
      </c>
      <c r="F54" s="2" t="str">
        <f ca="1"/>
        <v>TOTAL 2.708 PERP</v>
      </c>
      <c r="G54" s="2" t="str">
        <f ca="1"/>
        <v>TOTAL 3.369 PERP</v>
      </c>
      <c r="H54" s="17">
        <f ca="1"/>
        <v>45051</v>
      </c>
      <c r="I54" s="17">
        <f ca="1"/>
        <v>46301</v>
      </c>
      <c r="J54" s="24">
        <f ca="1"/>
        <v>3.4246575342465753</v>
      </c>
      <c r="K54" s="2" t="str">
        <f ca="1"/>
        <v>blp_i_sprd_mid</v>
      </c>
      <c r="L54" s="8">
        <f ca="1"/>
        <v>244.34274291992188</v>
      </c>
      <c r="M54" s="8">
        <f ca="1"/>
        <v>256.35006713867188</v>
      </c>
      <c r="N54" s="8">
        <f ca="1"/>
        <v>12.00732421875</v>
      </c>
      <c r="O54" s="8">
        <f ca="1"/>
        <v>3.5061386718750001</v>
      </c>
      <c r="P54" s="2" t="str">
        <f ca="1"/>
        <v>A-</v>
      </c>
      <c r="Q54" s="2" t="str">
        <f ca="1"/>
        <v>A-</v>
      </c>
      <c r="R54" s="24">
        <f ca="1"/>
        <v>-8.2710776931845725E-2</v>
      </c>
      <c r="S54" s="2" t="str">
        <f ca="1"/>
        <v>EUR</v>
      </c>
      <c r="T54" s="2" t="str">
        <f ca="1"/>
        <v>EUR</v>
      </c>
      <c r="U54" s="2" t="str">
        <f ca="1"/>
        <v>x</v>
      </c>
      <c r="V54" s="2" t="str">
        <f ca="1"/>
        <v>Energy</v>
      </c>
      <c r="W54" s="2" t="str">
        <f ca="1"/>
        <v>x</v>
      </c>
      <c r="X54" s="8" t="str">
        <f ca="1"/>
        <v>#N/A Requesting Data...</v>
      </c>
      <c r="Y54" s="8" t="str">
        <f ca="1"/>
        <v>#N/A Requesting Data...</v>
      </c>
      <c r="Z54" s="8" t="e">
        <f ca="1"/>
        <v>#VALUE!</v>
      </c>
      <c r="AA54" s="8" t="str">
        <f ca="1"/>
        <v>-</v>
      </c>
      <c r="AB54" s="8" t="str">
        <f ca="1"/>
        <v>-</v>
      </c>
      <c r="AC54" s="8" t="str">
        <f ca="1"/>
        <v>#N/A Requesting Data...</v>
      </c>
      <c r="AD54" s="8" t="str">
        <f ca="1"/>
        <v>#N/A Requesting Data...</v>
      </c>
      <c r="AE54" s="8" t="str">
        <f ca="1"/>
        <v>-</v>
      </c>
      <c r="AF54" s="8" t="str">
        <f ca="1"/>
        <v>-</v>
      </c>
      <c r="AG54" s="8" t="str">
        <f ca="1"/>
        <v>-</v>
      </c>
    </row>
    <row r="55" spans="2:33" x14ac:dyDescent="0.25">
      <c r="B55" s="2" t="str">
        <f ca="1"/>
        <v>OMVAV</v>
      </c>
      <c r="C55" s="2" t="str">
        <f ca="1"/>
        <v>-</v>
      </c>
      <c r="D55" s="2" t="str">
        <f ca="1"/>
        <v>XS1713462403 Corp</v>
      </c>
      <c r="E55" s="2" t="str">
        <f ca="1"/>
        <v>XS1294343337 Corp</v>
      </c>
      <c r="F55" s="2" t="str">
        <f ca="1"/>
        <v>OMVAV 2 7/8 PERP</v>
      </c>
      <c r="G55" s="2" t="str">
        <f ca="1"/>
        <v>OMVAV 6 1/4 PERP</v>
      </c>
      <c r="H55" s="17">
        <f ca="1"/>
        <v>45370</v>
      </c>
      <c r="I55" s="17">
        <f ca="1"/>
        <v>46000</v>
      </c>
      <c r="J55" s="24">
        <f ca="1"/>
        <v>1.726027397260274</v>
      </c>
      <c r="K55" s="2" t="str">
        <f ca="1"/>
        <v>blp_i_sprd_mid</v>
      </c>
      <c r="L55" s="8">
        <f ca="1"/>
        <v>308.2310791015625</v>
      </c>
      <c r="M55" s="8">
        <f ca="1"/>
        <v>306.7613525390625</v>
      </c>
      <c r="N55" s="8">
        <f ca="1"/>
        <v>-1.4697265625</v>
      </c>
      <c r="O55" s="8">
        <f ca="1"/>
        <v>-0.85150824652777779</v>
      </c>
      <c r="P55" s="2" t="str">
        <f ca="1"/>
        <v>BBB</v>
      </c>
      <c r="Q55" s="2" t="str">
        <f ca="1"/>
        <v>BBB</v>
      </c>
      <c r="R55" s="24">
        <f ca="1"/>
        <v>-0.17484857933484427</v>
      </c>
      <c r="S55" s="2" t="str">
        <f ca="1"/>
        <v>EUR</v>
      </c>
      <c r="T55" s="2" t="str">
        <f ca="1"/>
        <v>EUR</v>
      </c>
      <c r="U55" s="2" t="str">
        <f ca="1"/>
        <v>x</v>
      </c>
      <c r="V55" s="2" t="str">
        <f ca="1"/>
        <v>Energy</v>
      </c>
      <c r="W55" s="2" t="str">
        <f ca="1"/>
        <v>x</v>
      </c>
      <c r="X55" s="8" t="str">
        <f ca="1"/>
        <v>#N/A Requesting Data...</v>
      </c>
      <c r="Y55" s="8" t="str">
        <f ca="1"/>
        <v>#N/A Requesting Data...</v>
      </c>
      <c r="Z55" s="8" t="e">
        <f ca="1"/>
        <v>#VALUE!</v>
      </c>
      <c r="AA55" s="8" t="str">
        <f ca="1"/>
        <v>-</v>
      </c>
      <c r="AB55" s="8" t="str">
        <f ca="1"/>
        <v>-</v>
      </c>
      <c r="AC55" s="8" t="str">
        <f ca="1"/>
        <v>#N/A Requesting Data...</v>
      </c>
      <c r="AD55" s="8" t="str">
        <f ca="1"/>
        <v>#N/A Requesting Data...</v>
      </c>
      <c r="AE55" s="8" t="str">
        <f ca="1"/>
        <v>-</v>
      </c>
      <c r="AF55" s="8" t="str">
        <f ca="1"/>
        <v>-</v>
      </c>
      <c r="AG55" s="8" t="str">
        <f ca="1"/>
        <v>-</v>
      </c>
    </row>
    <row r="58" spans="2:33" x14ac:dyDescent="0.25">
      <c r="B58" s="2" t="str">
        <f>'curves eur'!B117</f>
        <v>missing</v>
      </c>
    </row>
    <row r="59" spans="2:33" x14ac:dyDescent="0.25">
      <c r="B59" s="2" t="str" cm="1">
        <f t="array" aca="1" ref="B59:AG59" ca="1">_xlfn.ANCHORARRAY('curves eur'!B118)</f>
        <v>ERFFP</v>
      </c>
      <c r="C59" s="2" t="str">
        <f ca="1"/>
        <v>-</v>
      </c>
      <c r="D59" s="2" t="str">
        <f ca="1"/>
        <v>ZR457518 Corp</v>
      </c>
      <c r="E59" s="2" t="str">
        <f ca="1"/>
        <v>AP809058 Corp</v>
      </c>
      <c r="F59" s="2" t="str">
        <f ca="1"/>
        <v>ERFFP 2 7/8 PERP</v>
      </c>
      <c r="G59" s="2" t="str">
        <f ca="1"/>
        <v>ERFFP 3 1/4 PERP</v>
      </c>
      <c r="H59" s="17">
        <f ca="1"/>
        <v>44784</v>
      </c>
      <c r="I59" s="17">
        <f ca="1"/>
        <v>45974</v>
      </c>
      <c r="J59" s="24">
        <f ca="1"/>
        <v>3.2602739726027399</v>
      </c>
      <c r="K59" s="2" t="str">
        <f ca="1"/>
        <v>blp_i_sprd_mid</v>
      </c>
      <c r="L59" s="8">
        <f ca="1"/>
        <v>439.33978271484375</v>
      </c>
      <c r="M59" s="8">
        <f ca="1"/>
        <v>455.3447265625</v>
      </c>
      <c r="N59" s="8">
        <f ca="1"/>
        <v>16.00494384765625</v>
      </c>
      <c r="O59" s="8">
        <f ca="1"/>
        <v>4.9090794154575894</v>
      </c>
      <c r="P59" s="2" t="str">
        <f ca="1"/>
        <v>#N/A N/A</v>
      </c>
      <c r="Q59" s="2" t="str">
        <f ca="1"/>
        <v>#N/A N/A</v>
      </c>
      <c r="R59" s="24">
        <f ca="1"/>
        <v>-5.3047089295880048E-2</v>
      </c>
      <c r="S59" s="2" t="str">
        <f ca="1"/>
        <v>EUR</v>
      </c>
      <c r="T59" s="2" t="str">
        <f ca="1"/>
        <v>EUR</v>
      </c>
      <c r="U59" s="2" t="str">
        <f ca="1"/>
        <v>x</v>
      </c>
      <c r="V59" s="2" t="str">
        <f ca="1"/>
        <v>missing</v>
      </c>
      <c r="W59" s="2" t="str">
        <f ca="1"/>
        <v>x</v>
      </c>
      <c r="X59" s="8" t="str">
        <f ca="1"/>
        <v>#N/A Requesting Data...</v>
      </c>
      <c r="Y59" s="8" t="str">
        <f ca="1"/>
        <v>#N/A Requesting Data...</v>
      </c>
      <c r="Z59" s="8" t="e">
        <f ca="1"/>
        <v>#VALUE!</v>
      </c>
      <c r="AA59" s="8" t="str">
        <f ca="1"/>
        <v>-</v>
      </c>
      <c r="AB59" s="8" t="str">
        <f ca="1"/>
        <v>-</v>
      </c>
      <c r="AC59" s="8" t="str">
        <f ca="1"/>
        <v>#N/A Requesting Data...</v>
      </c>
      <c r="AD59" s="8" t="str">
        <f ca="1"/>
        <v>#N/A Requesting Data...</v>
      </c>
      <c r="AE59" s="8" t="str">
        <f ca="1"/>
        <v>-</v>
      </c>
      <c r="AF59" s="8" t="str">
        <f ca="1"/>
        <v>-</v>
      </c>
      <c r="AG59" s="8" t="str">
        <f ca="1"/>
        <v>-</v>
      </c>
    </row>
  </sheetData>
  <conditionalFormatting sqref="O6:O11">
    <cfRule type="dataBar" priority="22">
      <dataBar>
        <cfvo type="min"/>
        <cfvo type="max"/>
        <color rgb="FF63C384"/>
      </dataBar>
      <extLst>
        <ext xmlns:x14="http://schemas.microsoft.com/office/spreadsheetml/2009/9/main" uri="{B025F937-C7B1-47D3-B67F-A62EFF666E3E}">
          <x14:id>{9DABD469-DFBE-4FBE-9D7F-1B69AC868D17}</x14:id>
        </ext>
      </extLst>
    </cfRule>
  </conditionalFormatting>
  <conditionalFormatting sqref="O15:O26">
    <cfRule type="dataBar" priority="21">
      <dataBar>
        <cfvo type="min"/>
        <cfvo type="max"/>
        <color rgb="FF63C384"/>
      </dataBar>
      <extLst>
        <ext xmlns:x14="http://schemas.microsoft.com/office/spreadsheetml/2009/9/main" uri="{B025F937-C7B1-47D3-B67F-A62EFF666E3E}">
          <x14:id>{A05F6F1B-89C2-49FF-A521-BC8E8A0CF3BC}</x14:id>
        </ext>
      </extLst>
    </cfRule>
  </conditionalFormatting>
  <conditionalFormatting sqref="O30:O36">
    <cfRule type="dataBar" priority="20">
      <dataBar>
        <cfvo type="min"/>
        <cfvo type="max"/>
        <color rgb="FF63C384"/>
      </dataBar>
      <extLst>
        <ext xmlns:x14="http://schemas.microsoft.com/office/spreadsheetml/2009/9/main" uri="{B025F937-C7B1-47D3-B67F-A62EFF666E3E}">
          <x14:id>{9D51F7A3-217D-4F6F-8879-B5B1BE7C7FF4}</x14:id>
        </ext>
      </extLst>
    </cfRule>
  </conditionalFormatting>
  <conditionalFormatting sqref="O40:O47">
    <cfRule type="dataBar" priority="19">
      <dataBar>
        <cfvo type="min"/>
        <cfvo type="max"/>
        <color rgb="FF63C384"/>
      </dataBar>
      <extLst>
        <ext xmlns:x14="http://schemas.microsoft.com/office/spreadsheetml/2009/9/main" uri="{B025F937-C7B1-47D3-B67F-A62EFF666E3E}">
          <x14:id>{959CDB3B-51E7-481F-9202-F5EE4713DAFC}</x14:id>
        </ext>
      </extLst>
    </cfRule>
  </conditionalFormatting>
  <conditionalFormatting sqref="AB6:AB11">
    <cfRule type="dataBar" priority="16">
      <dataBar>
        <cfvo type="min"/>
        <cfvo type="max"/>
        <color rgb="FFFFB628"/>
      </dataBar>
      <extLst>
        <ext xmlns:x14="http://schemas.microsoft.com/office/spreadsheetml/2009/9/main" uri="{B025F937-C7B1-47D3-B67F-A62EFF666E3E}">
          <x14:id>{7CA5FF49-909B-4581-A7DB-7F56D0FB9034}</x14:id>
        </ext>
      </extLst>
    </cfRule>
  </conditionalFormatting>
  <conditionalFormatting sqref="AG6:AG11">
    <cfRule type="dataBar" priority="15">
      <dataBar>
        <cfvo type="min"/>
        <cfvo type="max"/>
        <color rgb="FFFFB628"/>
      </dataBar>
      <extLst>
        <ext xmlns:x14="http://schemas.microsoft.com/office/spreadsheetml/2009/9/main" uri="{B025F937-C7B1-47D3-B67F-A62EFF666E3E}">
          <x14:id>{8C483CF5-0FAE-40CF-9CEB-72C4A042149B}</x14:id>
        </ext>
      </extLst>
    </cfRule>
  </conditionalFormatting>
  <conditionalFormatting sqref="AB15:AB26">
    <cfRule type="dataBar" priority="14">
      <dataBar>
        <cfvo type="min"/>
        <cfvo type="max"/>
        <color rgb="FFFFB628"/>
      </dataBar>
      <extLst>
        <ext xmlns:x14="http://schemas.microsoft.com/office/spreadsheetml/2009/9/main" uri="{B025F937-C7B1-47D3-B67F-A62EFF666E3E}">
          <x14:id>{F1BA99F7-4822-47AF-8E9D-45C02F45C7EA}</x14:id>
        </ext>
      </extLst>
    </cfRule>
  </conditionalFormatting>
  <conditionalFormatting sqref="AG15:AG26">
    <cfRule type="dataBar" priority="13">
      <dataBar>
        <cfvo type="min"/>
        <cfvo type="max"/>
        <color rgb="FFFFB628"/>
      </dataBar>
      <extLst>
        <ext xmlns:x14="http://schemas.microsoft.com/office/spreadsheetml/2009/9/main" uri="{B025F937-C7B1-47D3-B67F-A62EFF666E3E}">
          <x14:id>{3DBBC467-1C93-4C84-AA05-1D7AA4E00FD3}</x14:id>
        </ext>
      </extLst>
    </cfRule>
  </conditionalFormatting>
  <conditionalFormatting sqref="AB30:AB36">
    <cfRule type="dataBar" priority="12">
      <dataBar>
        <cfvo type="min"/>
        <cfvo type="max"/>
        <color rgb="FFFFB628"/>
      </dataBar>
      <extLst>
        <ext xmlns:x14="http://schemas.microsoft.com/office/spreadsheetml/2009/9/main" uri="{B025F937-C7B1-47D3-B67F-A62EFF666E3E}">
          <x14:id>{C24EB9A1-9E35-49BE-86E7-577987FA5F09}</x14:id>
        </ext>
      </extLst>
    </cfRule>
  </conditionalFormatting>
  <conditionalFormatting sqref="AG30:AG36">
    <cfRule type="dataBar" priority="11">
      <dataBar>
        <cfvo type="min"/>
        <cfvo type="max"/>
        <color rgb="FFFFB628"/>
      </dataBar>
      <extLst>
        <ext xmlns:x14="http://schemas.microsoft.com/office/spreadsheetml/2009/9/main" uri="{B025F937-C7B1-47D3-B67F-A62EFF666E3E}">
          <x14:id>{33230EA1-1579-452F-8589-5DBDA0419028}</x14:id>
        </ext>
      </extLst>
    </cfRule>
  </conditionalFormatting>
  <conditionalFormatting sqref="AB40:AB47">
    <cfRule type="dataBar" priority="8">
      <dataBar>
        <cfvo type="min"/>
        <cfvo type="max"/>
        <color rgb="FFFFB628"/>
      </dataBar>
      <extLst>
        <ext xmlns:x14="http://schemas.microsoft.com/office/spreadsheetml/2009/9/main" uri="{B025F937-C7B1-47D3-B67F-A62EFF666E3E}">
          <x14:id>{EC13E8EB-F1B9-4D34-AF3D-3E18C9AB3D64}</x14:id>
        </ext>
      </extLst>
    </cfRule>
  </conditionalFormatting>
  <conditionalFormatting sqref="AG40:AG47">
    <cfRule type="dataBar" priority="7">
      <dataBar>
        <cfvo type="min"/>
        <cfvo type="max"/>
        <color rgb="FFFFB628"/>
      </dataBar>
      <extLst>
        <ext xmlns:x14="http://schemas.microsoft.com/office/spreadsheetml/2009/9/main" uri="{B025F937-C7B1-47D3-B67F-A62EFF666E3E}">
          <x14:id>{79381F87-DEF8-4124-8717-F6A7826F203E}</x14:id>
        </ext>
      </extLst>
    </cfRule>
  </conditionalFormatting>
  <conditionalFormatting sqref="O52:O55">
    <cfRule type="dataBar" priority="4">
      <dataBar>
        <cfvo type="min"/>
        <cfvo type="max"/>
        <color rgb="FF63C384"/>
      </dataBar>
      <extLst>
        <ext xmlns:x14="http://schemas.microsoft.com/office/spreadsheetml/2009/9/main" uri="{B025F937-C7B1-47D3-B67F-A62EFF666E3E}">
          <x14:id>{040A6462-E386-41B2-B454-B9711970CAED}</x14:id>
        </ext>
      </extLst>
    </cfRule>
  </conditionalFormatting>
  <conditionalFormatting sqref="AB52:AB55">
    <cfRule type="dataBar" priority="2">
      <dataBar>
        <cfvo type="min"/>
        <cfvo type="max"/>
        <color rgb="FFFFB628"/>
      </dataBar>
      <extLst>
        <ext xmlns:x14="http://schemas.microsoft.com/office/spreadsheetml/2009/9/main" uri="{B025F937-C7B1-47D3-B67F-A62EFF666E3E}">
          <x14:id>{3A0BDE4E-CA24-4CC1-A5E2-2C3DD350CE72}</x14:id>
        </ext>
      </extLst>
    </cfRule>
  </conditionalFormatting>
  <conditionalFormatting sqref="AG52:AG55">
    <cfRule type="dataBar" priority="1">
      <dataBar>
        <cfvo type="min"/>
        <cfvo type="max"/>
        <color rgb="FFFFB628"/>
      </dataBar>
      <extLst>
        <ext xmlns:x14="http://schemas.microsoft.com/office/spreadsheetml/2009/9/main" uri="{B025F937-C7B1-47D3-B67F-A62EFF666E3E}">
          <x14:id>{8634391D-579E-426A-84C5-107D46602667}</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9DABD469-DFBE-4FBE-9D7F-1B69AC868D17}">
            <x14:dataBar minLength="0" maxLength="100" border="1" negativeBarBorderColorSameAsPositive="0">
              <x14:cfvo type="autoMin"/>
              <x14:cfvo type="autoMax"/>
              <x14:borderColor rgb="FF63C384"/>
              <x14:negativeFillColor rgb="FFFF0000"/>
              <x14:negativeBorderColor rgb="FFFF0000"/>
              <x14:axisColor rgb="FF000000"/>
            </x14:dataBar>
          </x14:cfRule>
          <xm:sqref>O6:O11</xm:sqref>
        </x14:conditionalFormatting>
        <x14:conditionalFormatting xmlns:xm="http://schemas.microsoft.com/office/excel/2006/main">
          <x14:cfRule type="dataBar" id="{A05F6F1B-89C2-49FF-A521-BC8E8A0CF3BC}">
            <x14:dataBar minLength="0" maxLength="100" border="1" negativeBarBorderColorSameAsPositive="0">
              <x14:cfvo type="autoMin"/>
              <x14:cfvo type="autoMax"/>
              <x14:borderColor rgb="FF63C384"/>
              <x14:negativeFillColor rgb="FFFF0000"/>
              <x14:negativeBorderColor rgb="FFFF0000"/>
              <x14:axisColor rgb="FF000000"/>
            </x14:dataBar>
          </x14:cfRule>
          <xm:sqref>O15:O26</xm:sqref>
        </x14:conditionalFormatting>
        <x14:conditionalFormatting xmlns:xm="http://schemas.microsoft.com/office/excel/2006/main">
          <x14:cfRule type="dataBar" id="{9D51F7A3-217D-4F6F-8879-B5B1BE7C7FF4}">
            <x14:dataBar minLength="0" maxLength="100" border="1" negativeBarBorderColorSameAsPositive="0">
              <x14:cfvo type="autoMin"/>
              <x14:cfvo type="autoMax"/>
              <x14:borderColor rgb="FF63C384"/>
              <x14:negativeFillColor rgb="FFFF0000"/>
              <x14:negativeBorderColor rgb="FFFF0000"/>
              <x14:axisColor rgb="FF000000"/>
            </x14:dataBar>
          </x14:cfRule>
          <xm:sqref>O30:O36</xm:sqref>
        </x14:conditionalFormatting>
        <x14:conditionalFormatting xmlns:xm="http://schemas.microsoft.com/office/excel/2006/main">
          <x14:cfRule type="dataBar" id="{959CDB3B-51E7-481F-9202-F5EE4713DAFC}">
            <x14:dataBar minLength="0" maxLength="100" border="1" negativeBarBorderColorSameAsPositive="0">
              <x14:cfvo type="autoMin"/>
              <x14:cfvo type="autoMax"/>
              <x14:borderColor rgb="FF63C384"/>
              <x14:negativeFillColor rgb="FFFF0000"/>
              <x14:negativeBorderColor rgb="FFFF0000"/>
              <x14:axisColor rgb="FF000000"/>
            </x14:dataBar>
          </x14:cfRule>
          <xm:sqref>O40:O47</xm:sqref>
        </x14:conditionalFormatting>
        <x14:conditionalFormatting xmlns:xm="http://schemas.microsoft.com/office/excel/2006/main">
          <x14:cfRule type="dataBar" id="{7CA5FF49-909B-4581-A7DB-7F56D0FB9034}">
            <x14:dataBar minLength="0" maxLength="100" border="1" negativeBarBorderColorSameAsPositive="0">
              <x14:cfvo type="autoMin"/>
              <x14:cfvo type="autoMax"/>
              <x14:borderColor rgb="FFFFB628"/>
              <x14:negativeFillColor rgb="FFFF0000"/>
              <x14:negativeBorderColor rgb="FFFF0000"/>
              <x14:axisColor rgb="FF000000"/>
            </x14:dataBar>
          </x14:cfRule>
          <xm:sqref>AB6:AB11</xm:sqref>
        </x14:conditionalFormatting>
        <x14:conditionalFormatting xmlns:xm="http://schemas.microsoft.com/office/excel/2006/main">
          <x14:cfRule type="dataBar" id="{8C483CF5-0FAE-40CF-9CEB-72C4A042149B}">
            <x14:dataBar minLength="0" maxLength="100" border="1" negativeBarBorderColorSameAsPositive="0">
              <x14:cfvo type="autoMin"/>
              <x14:cfvo type="autoMax"/>
              <x14:borderColor rgb="FFFFB628"/>
              <x14:negativeFillColor rgb="FFFF0000"/>
              <x14:negativeBorderColor rgb="FFFF0000"/>
              <x14:axisColor rgb="FF000000"/>
            </x14:dataBar>
          </x14:cfRule>
          <xm:sqref>AG6:AG11</xm:sqref>
        </x14:conditionalFormatting>
        <x14:conditionalFormatting xmlns:xm="http://schemas.microsoft.com/office/excel/2006/main">
          <x14:cfRule type="dataBar" id="{F1BA99F7-4822-47AF-8E9D-45C02F45C7EA}">
            <x14:dataBar minLength="0" maxLength="100" border="1" negativeBarBorderColorSameAsPositive="0">
              <x14:cfvo type="autoMin"/>
              <x14:cfvo type="autoMax"/>
              <x14:borderColor rgb="FFFFB628"/>
              <x14:negativeFillColor rgb="FFFF0000"/>
              <x14:negativeBorderColor rgb="FFFF0000"/>
              <x14:axisColor rgb="FF000000"/>
            </x14:dataBar>
          </x14:cfRule>
          <xm:sqref>AB15:AB26</xm:sqref>
        </x14:conditionalFormatting>
        <x14:conditionalFormatting xmlns:xm="http://schemas.microsoft.com/office/excel/2006/main">
          <x14:cfRule type="dataBar" id="{3DBBC467-1C93-4C84-AA05-1D7AA4E00FD3}">
            <x14:dataBar minLength="0" maxLength="100" border="1" negativeBarBorderColorSameAsPositive="0">
              <x14:cfvo type="autoMin"/>
              <x14:cfvo type="autoMax"/>
              <x14:borderColor rgb="FFFFB628"/>
              <x14:negativeFillColor rgb="FFFF0000"/>
              <x14:negativeBorderColor rgb="FFFF0000"/>
              <x14:axisColor rgb="FF000000"/>
            </x14:dataBar>
          </x14:cfRule>
          <xm:sqref>AG15:AG26</xm:sqref>
        </x14:conditionalFormatting>
        <x14:conditionalFormatting xmlns:xm="http://schemas.microsoft.com/office/excel/2006/main">
          <x14:cfRule type="dataBar" id="{C24EB9A1-9E35-49BE-86E7-577987FA5F09}">
            <x14:dataBar minLength="0" maxLength="100" border="1" negativeBarBorderColorSameAsPositive="0">
              <x14:cfvo type="autoMin"/>
              <x14:cfvo type="autoMax"/>
              <x14:borderColor rgb="FFFFB628"/>
              <x14:negativeFillColor rgb="FFFF0000"/>
              <x14:negativeBorderColor rgb="FFFF0000"/>
              <x14:axisColor rgb="FF000000"/>
            </x14:dataBar>
          </x14:cfRule>
          <xm:sqref>AB30:AB36</xm:sqref>
        </x14:conditionalFormatting>
        <x14:conditionalFormatting xmlns:xm="http://schemas.microsoft.com/office/excel/2006/main">
          <x14:cfRule type="dataBar" id="{33230EA1-1579-452F-8589-5DBDA0419028}">
            <x14:dataBar minLength="0" maxLength="100" border="1" negativeBarBorderColorSameAsPositive="0">
              <x14:cfvo type="autoMin"/>
              <x14:cfvo type="autoMax"/>
              <x14:borderColor rgb="FFFFB628"/>
              <x14:negativeFillColor rgb="FFFF0000"/>
              <x14:negativeBorderColor rgb="FFFF0000"/>
              <x14:axisColor rgb="FF000000"/>
            </x14:dataBar>
          </x14:cfRule>
          <xm:sqref>AG30:AG36</xm:sqref>
        </x14:conditionalFormatting>
        <x14:conditionalFormatting xmlns:xm="http://schemas.microsoft.com/office/excel/2006/main">
          <x14:cfRule type="dataBar" id="{EC13E8EB-F1B9-4D34-AF3D-3E18C9AB3D64}">
            <x14:dataBar minLength="0" maxLength="100" border="1" negativeBarBorderColorSameAsPositive="0">
              <x14:cfvo type="autoMin"/>
              <x14:cfvo type="autoMax"/>
              <x14:borderColor rgb="FFFFB628"/>
              <x14:negativeFillColor rgb="FFFF0000"/>
              <x14:negativeBorderColor rgb="FFFF0000"/>
              <x14:axisColor rgb="FF000000"/>
            </x14:dataBar>
          </x14:cfRule>
          <xm:sqref>AB40:AB47</xm:sqref>
        </x14:conditionalFormatting>
        <x14:conditionalFormatting xmlns:xm="http://schemas.microsoft.com/office/excel/2006/main">
          <x14:cfRule type="dataBar" id="{79381F87-DEF8-4124-8717-F6A7826F203E}">
            <x14:dataBar minLength="0" maxLength="100" border="1" negativeBarBorderColorSameAsPositive="0">
              <x14:cfvo type="autoMin"/>
              <x14:cfvo type="autoMax"/>
              <x14:borderColor rgb="FFFFB628"/>
              <x14:negativeFillColor rgb="FFFF0000"/>
              <x14:negativeBorderColor rgb="FFFF0000"/>
              <x14:axisColor rgb="FF000000"/>
            </x14:dataBar>
          </x14:cfRule>
          <xm:sqref>AG40:AG47</xm:sqref>
        </x14:conditionalFormatting>
        <x14:conditionalFormatting xmlns:xm="http://schemas.microsoft.com/office/excel/2006/main">
          <x14:cfRule type="dataBar" id="{040A6462-E386-41B2-B454-B9711970CAED}">
            <x14:dataBar minLength="0" maxLength="100" gradient="0">
              <x14:cfvo type="autoMin"/>
              <x14:cfvo type="autoMax"/>
              <x14:negativeFillColor rgb="FFFF0000"/>
              <x14:axisColor rgb="FF000000"/>
            </x14:dataBar>
          </x14:cfRule>
          <xm:sqref>O52:O55</xm:sqref>
        </x14:conditionalFormatting>
        <x14:conditionalFormatting xmlns:xm="http://schemas.microsoft.com/office/excel/2006/main">
          <x14:cfRule type="dataBar" id="{3A0BDE4E-CA24-4CC1-A5E2-2C3DD350CE72}">
            <x14:dataBar minLength="0" maxLength="100" border="1" negativeBarBorderColorSameAsPositive="0">
              <x14:cfvo type="autoMin"/>
              <x14:cfvo type="autoMax"/>
              <x14:borderColor rgb="FFFFB628"/>
              <x14:negativeFillColor rgb="FFFF0000"/>
              <x14:negativeBorderColor rgb="FFFF0000"/>
              <x14:axisColor rgb="FF000000"/>
            </x14:dataBar>
          </x14:cfRule>
          <xm:sqref>AB52:AB55</xm:sqref>
        </x14:conditionalFormatting>
        <x14:conditionalFormatting xmlns:xm="http://schemas.microsoft.com/office/excel/2006/main">
          <x14:cfRule type="dataBar" id="{8634391D-579E-426A-84C5-107D46602667}">
            <x14:dataBar minLength="0" maxLength="100" border="1" negativeBarBorderColorSameAsPositive="0">
              <x14:cfvo type="autoMin"/>
              <x14:cfvo type="autoMax"/>
              <x14:borderColor rgb="FFFFB628"/>
              <x14:negativeFillColor rgb="FFFF0000"/>
              <x14:negativeBorderColor rgb="FFFF0000"/>
              <x14:axisColor rgb="FF000000"/>
            </x14:dataBar>
          </x14:cfRule>
          <xm:sqref>AG52:AG55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2ECF2-5E5E-40FE-8D53-1DB3D76ECFD7}">
  <sheetPr>
    <tabColor theme="9" tint="-0.249977111117893"/>
  </sheetPr>
  <dimension ref="B2:AD51"/>
  <sheetViews>
    <sheetView workbookViewId="0">
      <pane xSplit="2" ySplit="3" topLeftCell="C4" activePane="bottomRight" state="frozen"/>
      <selection activeCell="AJ3" sqref="AJ3"/>
      <selection pane="topRight" activeCell="AJ3" sqref="AJ3"/>
      <selection pane="bottomLeft" activeCell="AJ3" sqref="AJ3"/>
      <selection pane="bottomRight" activeCell="E39" sqref="E39"/>
    </sheetView>
  </sheetViews>
  <sheetFormatPr defaultColWidth="8.7265625" defaultRowHeight="10.5" x14ac:dyDescent="0.25"/>
  <cols>
    <col min="1" max="2" width="8.7265625" style="2"/>
    <col min="3" max="3" width="11.81640625" style="2" customWidth="1"/>
    <col min="4" max="4" width="11" style="2" customWidth="1"/>
    <col min="5" max="6" width="20.1796875" style="2" bestFit="1" customWidth="1"/>
    <col min="7" max="8" width="9.81640625" style="17" bestFit="1" customWidth="1"/>
    <col min="9" max="9" width="8.7265625" style="2"/>
    <col min="10" max="10" width="9.453125" style="2" bestFit="1" customWidth="1"/>
    <col min="11" max="20" width="8.7265625" style="2"/>
    <col min="21" max="21" width="8.81640625" style="2" customWidth="1"/>
    <col min="22" max="22" width="9.81640625" style="2" bestFit="1" customWidth="1"/>
    <col min="23" max="25" width="8.7265625" style="2"/>
    <col min="26" max="26" width="8.54296875" style="2" customWidth="1"/>
    <col min="27" max="27" width="9.81640625" style="2" bestFit="1" customWidth="1"/>
    <col min="28" max="16384" width="8.7265625" style="2"/>
  </cols>
  <sheetData>
    <row r="2" spans="2:30" x14ac:dyDescent="0.25">
      <c r="U2" s="6">
        <v>11</v>
      </c>
      <c r="V2" s="17">
        <f ca="1">WORKDAY(TODAY(),-U2)</f>
        <v>43997</v>
      </c>
      <c r="Z2" s="6">
        <v>25</v>
      </c>
      <c r="AA2" s="17">
        <f ca="1">WORKDAY(TODAY(),-Z2)</f>
        <v>43977</v>
      </c>
    </row>
    <row r="3" spans="2:30" ht="33" x14ac:dyDescent="0.3">
      <c r="B3" s="27" t="s">
        <v>439</v>
      </c>
      <c r="C3" s="27" t="s">
        <v>474</v>
      </c>
      <c r="D3" s="27" t="s">
        <v>475</v>
      </c>
      <c r="E3" s="27" t="s">
        <v>465</v>
      </c>
      <c r="F3" s="27" t="s">
        <v>466</v>
      </c>
      <c r="G3" s="39" t="s">
        <v>470</v>
      </c>
      <c r="H3" s="39" t="s">
        <v>471</v>
      </c>
      <c r="I3" s="27" t="s">
        <v>472</v>
      </c>
      <c r="J3" s="27" t="s">
        <v>467</v>
      </c>
      <c r="K3" s="27" t="s">
        <v>468</v>
      </c>
      <c r="L3" s="27" t="s">
        <v>469</v>
      </c>
      <c r="M3" s="27" t="s">
        <v>473</v>
      </c>
      <c r="N3" s="27" t="s">
        <v>479</v>
      </c>
      <c r="O3" s="27" t="s">
        <v>663</v>
      </c>
      <c r="P3" s="27" t="s">
        <v>664</v>
      </c>
      <c r="Q3" s="27" t="s">
        <v>576</v>
      </c>
      <c r="R3" s="27" t="s">
        <v>577</v>
      </c>
      <c r="S3" s="27" t="s">
        <v>596</v>
      </c>
      <c r="T3" s="27" t="s">
        <v>693</v>
      </c>
      <c r="U3" s="27" t="s">
        <v>574</v>
      </c>
      <c r="V3" s="27" t="s">
        <v>575</v>
      </c>
      <c r="W3" s="27" t="s">
        <v>650</v>
      </c>
      <c r="X3" s="27" t="s">
        <v>648</v>
      </c>
      <c r="Y3" s="27" t="s">
        <v>649</v>
      </c>
      <c r="Z3" s="27" t="s">
        <v>651</v>
      </c>
      <c r="AA3" s="27" t="s">
        <v>653</v>
      </c>
      <c r="AB3" s="27" t="s">
        <v>652</v>
      </c>
      <c r="AC3" s="27" t="s">
        <v>655</v>
      </c>
      <c r="AD3" s="27" t="s">
        <v>654</v>
      </c>
    </row>
    <row r="4" spans="2:30" x14ac:dyDescent="0.25">
      <c r="B4" s="6" t="s">
        <v>440</v>
      </c>
      <c r="C4" s="26" t="s">
        <v>677</v>
      </c>
      <c r="D4" s="26" t="s">
        <v>678</v>
      </c>
      <c r="E4" s="2" t="str" cm="1">
        <f t="array" ref="E4">_xll.BDP(curve[[#This Row],[short code]],"security_name")</f>
        <v>SOLBBB 5.425 PERP</v>
      </c>
      <c r="F4" s="2" t="str" cm="1">
        <f t="array" ref="F4">_xll.BDP(curve[[#This Row],[long code]],"security_name")</f>
        <v>SOLBBB 5.869 PERP</v>
      </c>
      <c r="G4" s="17" cm="1">
        <f t="array" ref="G4">_xll.BDP(curve[[#This Row],[short code]],"nxt_call_dt")*1</f>
        <v>45242</v>
      </c>
      <c r="H4" s="17" cm="1">
        <f t="array" ref="H4">_xll.BDP(curve[[#This Row],[long code]],"nxt_call_dt")*1</f>
        <v>45446</v>
      </c>
      <c r="I4" s="24">
        <f>(curve[[#This Row],[long date]]-curve[[#This Row],[short date]])/365</f>
        <v>0.55890410958904113</v>
      </c>
      <c r="J4" s="26" t="s">
        <v>692</v>
      </c>
      <c r="K4" s="8" cm="1">
        <f t="array" ref="K4">_xll.BDP(curve[[#This Row],[short code]],curve[[#This Row],[spread measure]])</f>
        <v>312.78476143810201</v>
      </c>
      <c r="L4" s="8" cm="1">
        <f t="array" ref="L4">_xll.BDP(curve[[#This Row],[long code]],curve[[#This Row],[spread measure]])</f>
        <v>361.7415145478567</v>
      </c>
      <c r="M4" s="8">
        <f>curve[[#This Row],[long spread]]-curve[[#This Row],[short spread]]</f>
        <v>48.956753109754686</v>
      </c>
      <c r="N4" s="8">
        <f>IF(curve[[#This Row],[years]]=0,"-",curve[[#This Row],[curve]]/curve[[#This Row],[years]])</f>
        <v>87.594190613041462</v>
      </c>
      <c r="O4" s="8" t="str" cm="1">
        <f t="array" ref="O4">_xll.BDP(curve[[#This Row],[short code]],"bb_composite")</f>
        <v>BB+</v>
      </c>
      <c r="P4" s="8" t="str" cm="1">
        <f t="array" ref="P4">_xll.BDP(curve[[#This Row],[long code]],"bb_composite")</f>
        <v>BB+</v>
      </c>
      <c r="Q4" s="8" t="str" cm="1">
        <f t="array" ref="Q4">_xll.BDP(curve[[#This Row],[short code]],"crncy")</f>
        <v>EUR</v>
      </c>
      <c r="R4" s="8" t="str" cm="1">
        <f t="array" ref="R4">_xll.BDP(curve[[#This Row],[long code]],"crncy")</f>
        <v>EUR</v>
      </c>
      <c r="S4" s="8" t="str">
        <f>INDEX(tkrBbg!U:U,MATCH(curve[[#This Row],[ticker]],tkrBbg!T:T,0))</f>
        <v>Low Beta</v>
      </c>
      <c r="T4" s="26" t="s">
        <v>108</v>
      </c>
      <c r="U4" s="8" cm="1">
        <f t="array" aca="1" ref="U4" ca="1">_xll.BDH(curve[[#This Row],[short code]],curve[[#This Row],[hist spread measure]],$V$2)</f>
        <v>301.28100000000001</v>
      </c>
      <c r="V4" s="8" cm="1">
        <f t="array" aca="1" ref="V4" ca="1">_xll.BDH(curve[[#This Row],[long code]],curve[[#This Row],[hist spread measure]],$V$2)</f>
        <v>354.59399999999999</v>
      </c>
      <c r="W4" s="8" t="str">
        <f ca="1">IFERROR(curve[[#This Row],[long Spread (14d)]]-curve[[#This Row],[short Spread (14d)]]*1,"-")</f>
        <v>-</v>
      </c>
      <c r="X4" s="8" t="str">
        <f ca="1">IFERROR(curve[[#This Row],[curve (14d)]]/curve[[#This Row],[years]],"-")</f>
        <v>-</v>
      </c>
      <c r="Y4" s="8" t="str">
        <f ca="1">IFERROR(curve[[#This Row],[curve per year]]-curve[[#This Row],[curve per year (14d)]],"-")</f>
        <v>-</v>
      </c>
      <c r="Z4" s="8" cm="1">
        <f t="array" aca="1" ref="Z4" ca="1">_xll.BDH(curve[[#This Row],[short code]],curve[[#This Row],[hist spread measure]],$AA$2)</f>
        <v>391.642</v>
      </c>
      <c r="AA4" s="8" cm="1">
        <f t="array" aca="1" ref="AA4" ca="1">_xll.BDH(curve[[#This Row],[long code]],curve[[#This Row],[hist spread measure]],$AA$2)</f>
        <v>422.21899999999999</v>
      </c>
      <c r="AB4" s="8" t="str">
        <f ca="1">IFERROR(curve[[#This Row],[long spread (30d)]]-curve[[#This Row],[short spread (30d)]]*1,"-")</f>
        <v>-</v>
      </c>
      <c r="AC4" s="8" t="str">
        <f ca="1">IFERROR(curve[[#This Row],[curve (30d)]]/curve[[#This Row],[years]],"-")</f>
        <v>-</v>
      </c>
      <c r="AD4" s="8" t="str">
        <f ca="1">IFERROR(curve[[#This Row],[curve per year]]-curve[[#This Row],[curve per year (30d)]],"-")</f>
        <v>-</v>
      </c>
    </row>
    <row r="5" spans="2:30" x14ac:dyDescent="0.25">
      <c r="B5" s="6" t="s">
        <v>528</v>
      </c>
      <c r="C5" s="26" t="s">
        <v>277</v>
      </c>
      <c r="D5" s="26" t="s">
        <v>278</v>
      </c>
      <c r="E5" s="2" t="str" cm="1">
        <f t="array" ref="E5">_xll.BDP(curve[[#This Row],[short code]],"security_name")</f>
        <v>SESGFP 4 5/8 PERP</v>
      </c>
      <c r="F5" s="2" t="str" cm="1">
        <f t="array" ref="F5">_xll.BDP(curve[[#This Row],[long code]],"security_name")</f>
        <v>SESGFP 5 5/8 PERP</v>
      </c>
      <c r="G5" s="17" cm="1">
        <f t="array" ref="G5">_xll.BDP(curve[[#This Row],[short code]],"nxt_call_dt")*1</f>
        <v>44563</v>
      </c>
      <c r="H5" s="17" cm="1">
        <f t="array" ref="H5">_xll.BDP(curve[[#This Row],[long code]],"nxt_call_dt")*1</f>
        <v>45320</v>
      </c>
      <c r="I5" s="24">
        <f>(curve[[#This Row],[long date]]-curve[[#This Row],[short date]])/365</f>
        <v>2.0739726027397261</v>
      </c>
      <c r="J5" s="26" t="s">
        <v>692</v>
      </c>
      <c r="K5" s="8" cm="1">
        <f t="array" ref="K5">_xll.BDP(curve[[#This Row],[short code]],curve[[#This Row],[spread measure]])</f>
        <v>402.84141880483679</v>
      </c>
      <c r="L5" s="8" cm="1">
        <f t="array" ref="L5">_xll.BDP(curve[[#This Row],[long code]],curve[[#This Row],[spread measure]])</f>
        <v>513.00815889667012</v>
      </c>
      <c r="M5" s="8">
        <f>curve[[#This Row],[long spread]]-curve[[#This Row],[short spread]]</f>
        <v>110.16674009183333</v>
      </c>
      <c r="N5" s="8">
        <f>IF(curve[[#This Row],[years]]=0,"-",curve[[#This Row],[curve]]/curve[[#This Row],[years]])</f>
        <v>53.118705592495594</v>
      </c>
      <c r="O5" s="8" t="str" cm="1">
        <f t="array" ref="O5">_xll.BDP(curve[[#This Row],[short code]],"bb_composite")</f>
        <v>BB</v>
      </c>
      <c r="P5" s="8" t="str" cm="1">
        <f t="array" ref="P5">_xll.BDP(curve[[#This Row],[long code]],"bb_composite")</f>
        <v>BB</v>
      </c>
      <c r="Q5" s="8" t="str" cm="1">
        <f t="array" ref="Q5">_xll.BDP(curve[[#This Row],[short code]],"crncy")</f>
        <v>EUR</v>
      </c>
      <c r="R5" s="8" t="str" cm="1">
        <f t="array" ref="R5">_xll.BDP(curve[[#This Row],[long code]],"crncy")</f>
        <v>EUR</v>
      </c>
      <c r="S5" s="8" t="str">
        <f>INDEX(tkrBbg!U:U,MATCH(curve[[#This Row],[ticker]],tkrBbg!T:T,0))</f>
        <v>TMT/ AUTO</v>
      </c>
      <c r="T5" s="26" t="s">
        <v>108</v>
      </c>
      <c r="U5" s="8" cm="1">
        <f t="array" aca="1" ref="U5" ca="1">_xll.BDH(curve[[#This Row],[short code]],curve[[#This Row],[hist spread measure]],$V$2)</f>
        <v>402.71199999999999</v>
      </c>
      <c r="V5" s="8" cm="1">
        <f t="array" aca="1" ref="V5" ca="1">_xll.BDH(curve[[#This Row],[long code]],curve[[#This Row],[hist spread measure]],$V$2)</f>
        <v>515.20799999999997</v>
      </c>
      <c r="W5" s="8" t="str">
        <f ca="1">IFERROR(curve[[#This Row],[long Spread (14d)]]-curve[[#This Row],[short Spread (14d)]]*1,"-")</f>
        <v>-</v>
      </c>
      <c r="X5" s="8" t="str">
        <f ca="1">IFERROR(curve[[#This Row],[curve (14d)]]/curve[[#This Row],[years]],"-")</f>
        <v>-</v>
      </c>
      <c r="Y5" s="8" t="str">
        <f ca="1">IFERROR(curve[[#This Row],[curve per year]]-curve[[#This Row],[curve per year (14d)]],"-")</f>
        <v>-</v>
      </c>
      <c r="Z5" s="8" cm="1">
        <f t="array" aca="1" ref="Z5" ca="1">_xll.BDH(curve[[#This Row],[short code]],curve[[#This Row],[hist spread measure]],$AA$2)</f>
        <v>504.339</v>
      </c>
      <c r="AA5" s="8" cm="1">
        <f t="array" aca="1" ref="AA5" ca="1">_xll.BDH(curve[[#This Row],[long code]],curve[[#This Row],[hist spread measure]],$AA$2)</f>
        <v>592.91</v>
      </c>
      <c r="AB5" s="8" t="str">
        <f ca="1">IFERROR(curve[[#This Row],[long spread (30d)]]-curve[[#This Row],[short spread (30d)]]*1,"-")</f>
        <v>-</v>
      </c>
      <c r="AC5" s="8" t="str">
        <f ca="1">IFERROR(curve[[#This Row],[curve (30d)]]/curve[[#This Row],[years]],"-")</f>
        <v>-</v>
      </c>
      <c r="AD5" s="8" t="str">
        <f ca="1">IFERROR(curve[[#This Row],[curve per year]]-curve[[#This Row],[curve per year (30d)]],"-")</f>
        <v>-</v>
      </c>
    </row>
    <row r="6" spans="2:30" x14ac:dyDescent="0.25">
      <c r="B6" s="6" t="s">
        <v>509</v>
      </c>
      <c r="C6" s="26" t="s">
        <v>659</v>
      </c>
      <c r="D6" s="26" t="s">
        <v>660</v>
      </c>
      <c r="E6" s="2" t="str" cm="1">
        <f t="array" ref="E6">_xll.BDP(curve[[#This Row],[short code]],"security_name")</f>
        <v>GYCGR 3 3/4 PERP</v>
      </c>
      <c r="F6" s="2" t="str" cm="1">
        <f t="array" ref="F6">_xll.BDP(curve[[#This Row],[long code]],"security_name")</f>
        <v>GYCGR 2 1/2 PERP</v>
      </c>
      <c r="G6" s="17" cm="1">
        <f t="array" ref="G6">_xll.BDP(curve[[#This Row],[short code]],"nxt_call_dt")*1</f>
        <v>44610</v>
      </c>
      <c r="H6" s="17" cm="1">
        <f t="array" ref="H6">_xll.BDP(curve[[#This Row],[long code]],"nxt_call_dt")*1</f>
        <v>45131</v>
      </c>
      <c r="I6" s="24">
        <f>(curve[[#This Row],[long date]]-curve[[#This Row],[short date]])/365</f>
        <v>1.4273972602739726</v>
      </c>
      <c r="J6" s="26" t="s">
        <v>692</v>
      </c>
      <c r="K6" s="8" cm="1">
        <f t="array" ref="K6">_xll.BDP(curve[[#This Row],[short code]],curve[[#This Row],[spread measure]])</f>
        <v>263.89533352311082</v>
      </c>
      <c r="L6" s="8" cm="1">
        <f t="array" ref="L6">_xll.BDP(curve[[#This Row],[long code]],curve[[#This Row],[spread measure]])</f>
        <v>330.26077396491604</v>
      </c>
      <c r="M6" s="8">
        <f>curve[[#This Row],[long spread]]-curve[[#This Row],[short spread]]</f>
        <v>66.36544044180522</v>
      </c>
      <c r="N6" s="8">
        <f>IF(curve[[#This Row],[years]]=0,"-",curve[[#This Row],[curve]]/curve[[#This Row],[years]])</f>
        <v>46.494022574393291</v>
      </c>
      <c r="O6" s="8" t="str" cm="1">
        <f t="array" ref="O6">_xll.BDP(curve[[#This Row],[short code]],"bb_composite")</f>
        <v>BBB-</v>
      </c>
      <c r="P6" s="8" t="str" cm="1">
        <f t="array" ref="P6">_xll.BDP(curve[[#This Row],[long code]],"bb_composite")</f>
        <v>BBB-</v>
      </c>
      <c r="Q6" s="8" t="str" cm="1">
        <f t="array" ref="Q6">_xll.BDP(curve[[#This Row],[short code]],"crncy")</f>
        <v>EUR</v>
      </c>
      <c r="R6" s="8" t="str" cm="1">
        <f t="array" ref="R6">_xll.BDP(curve[[#This Row],[long code]],"crncy")</f>
        <v>EUR</v>
      </c>
      <c r="S6" s="8" t="str">
        <f>INDEX(tkrBbg!U:U,MATCH(curve[[#This Row],[ticker]],tkrBbg!T:T,0))</f>
        <v>REIT</v>
      </c>
      <c r="T6" s="26" t="s">
        <v>108</v>
      </c>
      <c r="U6" s="8" cm="1">
        <f t="array" aca="1" ref="U6" ca="1">_xll.BDH(curve[[#This Row],[short code]],curve[[#This Row],[hist spread measure]],$V$2)</f>
        <v>235.28299999999999</v>
      </c>
      <c r="V6" s="8" cm="1">
        <f t="array" aca="1" ref="V6" ca="1">_xll.BDH(curve[[#This Row],[long code]],curve[[#This Row],[hist spread measure]],$V$2)</f>
        <v>322.22199999999998</v>
      </c>
      <c r="W6" s="8" t="str">
        <f ca="1">IFERROR(curve[[#This Row],[long Spread (14d)]]-curve[[#This Row],[short Spread (14d)]]*1,"-")</f>
        <v>-</v>
      </c>
      <c r="X6" s="8" t="str">
        <f ca="1">IFERROR(curve[[#This Row],[curve (14d)]]/curve[[#This Row],[years]],"-")</f>
        <v>-</v>
      </c>
      <c r="Y6" s="8" t="str">
        <f ca="1">IFERROR(curve[[#This Row],[curve per year]]-curve[[#This Row],[curve per year (14d)]],"-")</f>
        <v>-</v>
      </c>
      <c r="Z6" s="8" cm="1">
        <f t="array" aca="1" ref="Z6" ca="1">_xll.BDH(curve[[#This Row],[short code]],curve[[#This Row],[hist spread measure]],$AA$2)</f>
        <v>310.24900000000002</v>
      </c>
      <c r="AA6" s="8" cm="1">
        <f t="array" aca="1" ref="AA6" ca="1">_xll.BDH(curve[[#This Row],[long code]],curve[[#This Row],[hist spread measure]],$AA$2)</f>
        <v>376.06099999999998</v>
      </c>
      <c r="AB6" s="8" t="str">
        <f ca="1">IFERROR(curve[[#This Row],[long spread (30d)]]-curve[[#This Row],[short spread (30d)]]*1,"-")</f>
        <v>-</v>
      </c>
      <c r="AC6" s="8" t="str">
        <f ca="1">IFERROR(curve[[#This Row],[curve (30d)]]/curve[[#This Row],[years]],"-")</f>
        <v>-</v>
      </c>
      <c r="AD6" s="8" t="str">
        <f ca="1">IFERROR(curve[[#This Row],[curve per year]]-curve[[#This Row],[curve per year (30d)]],"-")</f>
        <v>-</v>
      </c>
    </row>
    <row r="7" spans="2:30" x14ac:dyDescent="0.25">
      <c r="B7" s="6" t="s">
        <v>481</v>
      </c>
      <c r="C7" s="26" t="s">
        <v>657</v>
      </c>
      <c r="D7" s="26" t="s">
        <v>658</v>
      </c>
      <c r="E7" s="2" t="str" cm="1">
        <f t="array" ref="E7">_xll.BDP(curve[[#This Row],[short code]],"security_name")</f>
        <v>ACFP 4 3/8 PERP</v>
      </c>
      <c r="F7" s="2" t="str" cm="1">
        <f t="array" ref="F7">_xll.BDP(curve[[#This Row],[long code]],"security_name")</f>
        <v>ACFP 2 5/8 PERP</v>
      </c>
      <c r="G7" s="17" cm="1">
        <f t="array" ref="G7">_xll.BDP(curve[[#This Row],[short code]],"nxt_call_dt")*1</f>
        <v>45321</v>
      </c>
      <c r="H7" s="17" cm="1">
        <f t="array" ref="H7">_xll.BDP(curve[[#This Row],[long code]],"nxt_call_dt")*1</f>
        <v>45687</v>
      </c>
      <c r="I7" s="24">
        <f>(curve[[#This Row],[long date]]-curve[[#This Row],[short date]])/365</f>
        <v>1.0027397260273974</v>
      </c>
      <c r="J7" s="26" t="s">
        <v>692</v>
      </c>
      <c r="K7" s="8" cm="1">
        <f t="array" ref="K7">_xll.BDP(curve[[#This Row],[short code]],curve[[#This Row],[spread measure]])</f>
        <v>751.12662670189445</v>
      </c>
      <c r="L7" s="8" cm="1">
        <f t="array" ref="L7">_xll.BDP(curve[[#This Row],[long code]],curve[[#This Row],[spread measure]])</f>
        <v>789.75968079083884</v>
      </c>
      <c r="M7" s="8">
        <f>curve[[#This Row],[long spread]]-curve[[#This Row],[short spread]]</f>
        <v>38.633054088944391</v>
      </c>
      <c r="N7" s="8">
        <f>IF(curve[[#This Row],[years]]=0,"-",curve[[#This Row],[curve]]/curve[[#This Row],[years]])</f>
        <v>38.527499296351642</v>
      </c>
      <c r="O7" s="8" t="str" cm="1">
        <f t="array" ref="O7">_xll.BDP(curve[[#This Row],[short code]],"bb_composite")</f>
        <v>BB</v>
      </c>
      <c r="P7" s="8" t="str" cm="1">
        <f t="array" ref="P7">_xll.BDP(curve[[#This Row],[long code]],"bb_composite")</f>
        <v>BB</v>
      </c>
      <c r="Q7" s="8" t="str" cm="1">
        <f t="array" ref="Q7">_xll.BDP(curve[[#This Row],[short code]],"crncy")</f>
        <v>EUR</v>
      </c>
      <c r="R7" s="8" t="str" cm="1">
        <f t="array" ref="R7">_xll.BDP(curve[[#This Row],[long code]],"crncy")</f>
        <v>EUR</v>
      </c>
      <c r="S7" s="8" t="str">
        <f>INDEX(tkrBbg!U:U,MATCH(curve[[#This Row],[ticker]],tkrBbg!T:T,0))</f>
        <v>REIT</v>
      </c>
      <c r="T7" s="26" t="s">
        <v>108</v>
      </c>
      <c r="U7" s="8" cm="1">
        <f t="array" aca="1" ref="U7" ca="1">_xll.BDH(curve[[#This Row],[short code]],curve[[#This Row],[hist spread measure]],$V$2)</f>
        <v>781.82899999999995</v>
      </c>
      <c r="V7" s="8" cm="1">
        <f t="array" aca="1" ref="V7" ca="1">_xll.BDH(curve[[#This Row],[long code]],curve[[#This Row],[hist spread measure]],$V$2)</f>
        <v>774.08299999999997</v>
      </c>
      <c r="W7" s="8" t="str">
        <f ca="1">IFERROR(curve[[#This Row],[long Spread (14d)]]-curve[[#This Row],[short Spread (14d)]]*1,"-")</f>
        <v>-</v>
      </c>
      <c r="X7" s="8" t="str">
        <f ca="1">IFERROR(curve[[#This Row],[curve (14d)]]/curve[[#This Row],[years]],"-")</f>
        <v>-</v>
      </c>
      <c r="Y7" s="8" t="str">
        <f ca="1">IFERROR(curve[[#This Row],[curve per year]]-curve[[#This Row],[curve per year (14d)]],"-")</f>
        <v>-</v>
      </c>
      <c r="Z7" s="8" cm="1">
        <f t="array" aca="1" ref="Z7" ca="1">_xll.BDH(curve[[#This Row],[short code]],curve[[#This Row],[hist spread measure]],$AA$2)</f>
        <v>711.58</v>
      </c>
      <c r="AA7" s="8" cm="1">
        <f t="array" aca="1" ref="AA7" ca="1">_xll.BDH(curve[[#This Row],[long code]],curve[[#This Row],[hist spread measure]],$AA$2)</f>
        <v>742.995</v>
      </c>
      <c r="AB7" s="8" t="str">
        <f ca="1">IFERROR(curve[[#This Row],[long spread (30d)]]-curve[[#This Row],[short spread (30d)]]*1,"-")</f>
        <v>-</v>
      </c>
      <c r="AC7" s="8" t="str">
        <f ca="1">IFERROR(curve[[#This Row],[curve (30d)]]/curve[[#This Row],[years]],"-")</f>
        <v>-</v>
      </c>
      <c r="AD7" s="8" t="str">
        <f ca="1">IFERROR(curve[[#This Row],[curve per year]]-curve[[#This Row],[curve per year (30d)]],"-")</f>
        <v>-</v>
      </c>
    </row>
    <row r="8" spans="2:30" x14ac:dyDescent="0.25">
      <c r="B8" s="6" t="s">
        <v>501</v>
      </c>
      <c r="C8" s="26" t="s">
        <v>357</v>
      </c>
      <c r="D8" s="26" t="s">
        <v>358</v>
      </c>
      <c r="E8" s="2" t="str" cm="1">
        <f t="array" ref="E8">_xll.BDP(curve[[#This Row],[short code]],"security_name")</f>
        <v>EDPPL 4.496 04/30/79</v>
      </c>
      <c r="F8" s="2" t="str" cm="1">
        <f t="array" ref="F8">_xll.BDP(curve[[#This Row],[long code]],"security_name")</f>
        <v>EDPPL 1.7 07/20/80</v>
      </c>
      <c r="G8" s="17" cm="1">
        <f t="array" ref="G8">_xll.BDP(curve[[#This Row],[short code]],"nxt_call_dt")*1</f>
        <v>45321</v>
      </c>
      <c r="H8" s="17" cm="1">
        <f t="array" ref="H8">_xll.BDP(curve[[#This Row],[long code]],"nxt_call_dt")*1</f>
        <v>45767</v>
      </c>
      <c r="I8" s="24">
        <f>(curve[[#This Row],[long date]]-curve[[#This Row],[short date]])/365</f>
        <v>1.2219178082191782</v>
      </c>
      <c r="J8" s="26" t="s">
        <v>692</v>
      </c>
      <c r="K8" s="8" cm="1">
        <f t="array" ref="K8">_xll.BDP(curve[[#This Row],[short code]],curve[[#This Row],[spread measure]])</f>
        <v>306.9460880352691</v>
      </c>
      <c r="L8" s="8" cm="1">
        <f t="array" ref="L8">_xll.BDP(curve[[#This Row],[long code]],curve[[#This Row],[spread measure]])</f>
        <v>337.71629741918559</v>
      </c>
      <c r="M8" s="8">
        <f>curve[[#This Row],[long spread]]-curve[[#This Row],[short spread]]</f>
        <v>30.770209383916495</v>
      </c>
      <c r="N8" s="8">
        <f>IF(curve[[#This Row],[years]]=0,"-",curve[[#This Row],[curve]]/curve[[#This Row],[years]])</f>
        <v>25.18189781419175</v>
      </c>
      <c r="O8" s="8" t="str" cm="1">
        <f t="array" ref="O8">_xll.BDP(curve[[#This Row],[short code]],"bb_composite")</f>
        <v>BB</v>
      </c>
      <c r="P8" s="8" t="str" cm="1">
        <f t="array" ref="P8">_xll.BDP(curve[[#This Row],[long code]],"bb_composite")</f>
        <v>BB</v>
      </c>
      <c r="Q8" s="8" t="str" cm="1">
        <f t="array" ref="Q8">_xll.BDP(curve[[#This Row],[short code]],"crncy")</f>
        <v>EUR</v>
      </c>
      <c r="R8" s="8" t="str" cm="1">
        <f t="array" ref="R8">_xll.BDP(curve[[#This Row],[long code]],"crncy")</f>
        <v>EUR</v>
      </c>
      <c r="S8" s="8" t="str">
        <f>INDEX(tkrBbg!U:U,MATCH(curve[[#This Row],[ticker]],tkrBbg!T:T,0))</f>
        <v>UTILS</v>
      </c>
      <c r="T8" s="26" t="s">
        <v>108</v>
      </c>
      <c r="U8" s="8" cm="1">
        <f t="array" aca="1" ref="U8" ca="1">_xll.BDH(curve[[#This Row],[short code]],curve[[#This Row],[hist spread measure]],$V$2)</f>
        <v>287.125</v>
      </c>
      <c r="V8" s="8" cm="1">
        <f t="array" aca="1" ref="V8" ca="1">_xll.BDH(curve[[#This Row],[long code]],curve[[#This Row],[hist spread measure]],$V$2)</f>
        <v>203.417</v>
      </c>
      <c r="W8" s="8" t="str">
        <f ca="1">IFERROR(curve[[#This Row],[long Spread (14d)]]-curve[[#This Row],[short Spread (14d)]]*1,"-")</f>
        <v>-</v>
      </c>
      <c r="X8" s="8" t="str">
        <f ca="1">IFERROR(curve[[#This Row],[curve (14d)]]/curve[[#This Row],[years]],"-")</f>
        <v>-</v>
      </c>
      <c r="Y8" s="8" t="str">
        <f ca="1">IFERROR(curve[[#This Row],[curve per year]]-curve[[#This Row],[curve per year (14d)]],"-")</f>
        <v>-</v>
      </c>
      <c r="Z8" s="8" cm="1">
        <f t="array" aca="1" ref="Z8" ca="1">_xll.BDH(curve[[#This Row],[short code]],curve[[#This Row],[hist spread measure]],$AA$2)</f>
        <v>333.78100000000001</v>
      </c>
      <c r="AA8" s="8" cm="1">
        <f t="array" aca="1" ref="AA8" ca="1">_xll.BDH(curve[[#This Row],[long code]],curve[[#This Row],[hist spread measure]],$AA$2)</f>
        <v>207.04400000000001</v>
      </c>
      <c r="AB8" s="8" t="str">
        <f ca="1">IFERROR(curve[[#This Row],[long spread (30d)]]-curve[[#This Row],[short spread (30d)]]*1,"-")</f>
        <v>-</v>
      </c>
      <c r="AC8" s="8" t="str">
        <f ca="1">IFERROR(curve[[#This Row],[curve (30d)]]/curve[[#This Row],[years]],"-")</f>
        <v>-</v>
      </c>
      <c r="AD8" s="8" t="str">
        <f ca="1">IFERROR(curve[[#This Row],[curve per year]]-curve[[#This Row],[curve per year (30d)]],"-")</f>
        <v>-</v>
      </c>
    </row>
    <row r="9" spans="2:30" x14ac:dyDescent="0.25">
      <c r="B9" s="6" t="s">
        <v>524</v>
      </c>
      <c r="C9" s="26" t="s">
        <v>661</v>
      </c>
      <c r="D9" s="26" t="s">
        <v>256</v>
      </c>
      <c r="E9" s="2" t="str" cm="1">
        <f t="array" ref="E9">_xll.BDP(curve[[#This Row],[short code]],"security_name")</f>
        <v>REPSM 4 1/2 03/25/75</v>
      </c>
      <c r="F9" s="2" t="str" cm="1">
        <f t="array" ref="F9">_xll.BDP(curve[[#This Row],[long code]],"security_name")</f>
        <v>REPSM 3 3/4 PERP</v>
      </c>
      <c r="G9" s="17" cm="1">
        <f t="array" ref="G9">_xll.BDP(curve[[#This Row],[short code]],"nxt_call_dt")*1</f>
        <v>45741</v>
      </c>
      <c r="H9" s="17" cm="1">
        <f t="array" ref="H9">_xll.BDP(curve[[#This Row],[long code]],"nxt_call_dt")*1</f>
        <v>46092</v>
      </c>
      <c r="I9" s="24">
        <f>(curve[[#This Row],[long date]]-curve[[#This Row],[short date]])/365</f>
        <v>0.9616438356164384</v>
      </c>
      <c r="J9" s="26" t="s">
        <v>692</v>
      </c>
      <c r="K9" s="8" cm="1">
        <f t="array" ref="K9">_xll.BDP(curve[[#This Row],[short code]],curve[[#This Row],[spread measure]])</f>
        <v>386.88054046794156</v>
      </c>
      <c r="L9" s="8" cm="1">
        <f t="array" ref="L9">_xll.BDP(curve[[#This Row],[long code]],curve[[#This Row],[spread measure]])</f>
        <v>413.83157658828827</v>
      </c>
      <c r="M9" s="8">
        <f>curve[[#This Row],[long spread]]-curve[[#This Row],[short spread]]</f>
        <v>26.951036120346714</v>
      </c>
      <c r="N9" s="8">
        <f>IF(curve[[#This Row],[years]]=0,"-",curve[[#This Row],[curve]]/curve[[#This Row],[years]])</f>
        <v>28.026006222012963</v>
      </c>
      <c r="O9" s="8" t="str" cm="1">
        <f t="array" ref="O9">_xll.BDP(curve[[#This Row],[short code]],"bb_composite")</f>
        <v>BB+</v>
      </c>
      <c r="P9" s="8" t="str" cm="1">
        <f t="array" ref="P9">_xll.BDP(curve[[#This Row],[long code]],"bb_composite")</f>
        <v>BB+</v>
      </c>
      <c r="Q9" s="8" t="str" cm="1">
        <f t="array" ref="Q9">_xll.BDP(curve[[#This Row],[short code]],"crncy")</f>
        <v>EUR</v>
      </c>
      <c r="R9" s="8" t="str" cm="1">
        <f t="array" ref="R9">_xll.BDP(curve[[#This Row],[long code]],"crncy")</f>
        <v>EUR</v>
      </c>
      <c r="S9" s="8" t="str">
        <f>INDEX(tkrBbg!U:U,MATCH(curve[[#This Row],[ticker]],tkrBbg!T:T,0))</f>
        <v>Energy</v>
      </c>
      <c r="T9" s="26" t="s">
        <v>108</v>
      </c>
      <c r="U9" s="8" cm="1">
        <f t="array" aca="1" ref="U9" ca="1">_xll.BDH(curve[[#This Row],[short code]],curve[[#This Row],[hist spread measure]],$V$2)</f>
        <v>368.59</v>
      </c>
      <c r="V9" s="8" cm="1">
        <f t="array" aca="1" ref="V9" ca="1">_xll.BDH(curve[[#This Row],[long code]],curve[[#This Row],[hist spread measure]],$V$2)</f>
        <v>390.98700000000002</v>
      </c>
      <c r="W9" s="8" t="str">
        <f ca="1">IFERROR(curve[[#This Row],[long Spread (14d)]]-curve[[#This Row],[short Spread (14d)]]*1,"-")</f>
        <v>-</v>
      </c>
      <c r="X9" s="8" t="str">
        <f ca="1">IFERROR(curve[[#This Row],[curve (14d)]]/curve[[#This Row],[years]],"-")</f>
        <v>-</v>
      </c>
      <c r="Y9" s="8" t="str">
        <f ca="1">IFERROR(curve[[#This Row],[curve per year]]-curve[[#This Row],[curve per year (14d)]],"-")</f>
        <v>-</v>
      </c>
      <c r="Z9" s="42" cm="1">
        <f t="array" aca="1" ref="Z9" ca="1">_xll.BDH(curve[[#This Row],[short code]],curve[[#This Row],[hist spread measure]],$AA$2)</f>
        <v>389.84699999999998</v>
      </c>
      <c r="AA9" s="8" t="str" cm="1">
        <f t="array" aca="1" ref="AA9" ca="1">_xll.BDH(curve[[#This Row],[long code]],curve[[#This Row],[hist spread measure]],$AA$2)</f>
        <v>#N/A N/A</v>
      </c>
      <c r="AB9" s="8" t="str">
        <f ca="1">IFERROR(curve[[#This Row],[long spread (30d)]]-curve[[#This Row],[short spread (30d)]]*1,"-")</f>
        <v>-</v>
      </c>
      <c r="AC9" s="8" t="str">
        <f ca="1">IFERROR(curve[[#This Row],[curve (30d)]]/curve[[#This Row],[years]],"-")</f>
        <v>-</v>
      </c>
      <c r="AD9" s="8" t="str">
        <f ca="1">IFERROR(curve[[#This Row],[curve per year]]-curve[[#This Row],[curve per year (30d)]],"-")</f>
        <v>-</v>
      </c>
    </row>
    <row r="10" spans="2:30" x14ac:dyDescent="0.25">
      <c r="B10" s="6" t="s">
        <v>520</v>
      </c>
      <c r="C10" s="26" t="s">
        <v>341</v>
      </c>
      <c r="D10" s="26" t="s">
        <v>342</v>
      </c>
      <c r="E10" s="2" t="str" cm="1">
        <f t="array" ref="E10">_xll.BDP(curve[[#This Row],[short code]],"security_name")</f>
        <v>NTGYSM 4 1/8 PERP</v>
      </c>
      <c r="F10" s="2" t="str" cm="1">
        <f t="array" ref="F10">_xll.BDP(curve[[#This Row],[long code]],"security_name")</f>
        <v>NTGYSM 3 3/8 PERP</v>
      </c>
      <c r="G10" s="17" cm="1">
        <f t="array" ref="G10">_xll.BDP(curve[[#This Row],[short code]],"nxt_call_dt")*1</f>
        <v>44883</v>
      </c>
      <c r="H10" s="17" cm="1">
        <f t="array" ref="H10">_xll.BDP(curve[[#This Row],[long code]],"nxt_call_dt")*1</f>
        <v>45406</v>
      </c>
      <c r="I10" s="24">
        <f>(curve[[#This Row],[long date]]-curve[[#This Row],[short date]])/365</f>
        <v>1.4328767123287671</v>
      </c>
      <c r="J10" s="26" t="s">
        <v>692</v>
      </c>
      <c r="K10" s="8" cm="1">
        <f t="array" ref="K10">_xll.BDP(curve[[#This Row],[short code]],curve[[#This Row],[spread measure]])</f>
        <v>323.66023728348841</v>
      </c>
      <c r="L10" s="8" cm="1">
        <f t="array" ref="L10">_xll.BDP(curve[[#This Row],[long code]],curve[[#This Row],[spread measure]])</f>
        <v>357.20575424962095</v>
      </c>
      <c r="M10" s="8">
        <f>curve[[#This Row],[long spread]]-curve[[#This Row],[short spread]]</f>
        <v>33.545516966132539</v>
      </c>
      <c r="N10" s="8">
        <f>IF(curve[[#This Row],[years]]=0,"-",curve[[#This Row],[curve]]/curve[[#This Row],[years]])</f>
        <v>23.411307251698616</v>
      </c>
      <c r="O10" s="8" t="str" cm="1">
        <f t="array" ref="O10">_xll.BDP(curve[[#This Row],[short code]],"bb_composite")</f>
        <v>BB+</v>
      </c>
      <c r="P10" s="8" t="str" cm="1">
        <f t="array" ref="P10">_xll.BDP(curve[[#This Row],[long code]],"bb_composite")</f>
        <v>BB+</v>
      </c>
      <c r="Q10" s="8" t="str" cm="1">
        <f t="array" ref="Q10">_xll.BDP(curve[[#This Row],[short code]],"crncy")</f>
        <v>EUR</v>
      </c>
      <c r="R10" s="8" t="str" cm="1">
        <f t="array" ref="R10">_xll.BDP(curve[[#This Row],[long code]],"crncy")</f>
        <v>EUR</v>
      </c>
      <c r="S10" s="8" t="str">
        <f>INDEX(tkrBbg!U:U,MATCH(curve[[#This Row],[ticker]],tkrBbg!T:T,0))</f>
        <v>UTILS</v>
      </c>
      <c r="T10" s="26" t="s">
        <v>108</v>
      </c>
      <c r="U10" s="8" cm="1">
        <f t="array" aca="1" ref="U10" ca="1">_xll.BDH(curve[[#This Row],[short code]],curve[[#This Row],[hist spread measure]],$V$2)</f>
        <v>320.71300000000002</v>
      </c>
      <c r="V10" s="8" cm="1">
        <f t="array" aca="1" ref="V10" ca="1">_xll.BDH(curve[[#This Row],[long code]],curve[[#This Row],[hist spread measure]],$V$2)</f>
        <v>340.27300000000002</v>
      </c>
      <c r="W10" s="8" t="str">
        <f ca="1">IFERROR(curve[[#This Row],[long Spread (14d)]]-curve[[#This Row],[short Spread (14d)]]*1,"-")</f>
        <v>-</v>
      </c>
      <c r="X10" s="8" t="str">
        <f ca="1">IFERROR(curve[[#This Row],[curve (14d)]]/curve[[#This Row],[years]],"-")</f>
        <v>-</v>
      </c>
      <c r="Y10" s="8" t="str">
        <f ca="1">IFERROR(curve[[#This Row],[curve per year]]-curve[[#This Row],[curve per year (14d)]],"-")</f>
        <v>-</v>
      </c>
      <c r="Z10" s="47" cm="1">
        <f t="array" aca="1" ref="Z10" ca="1">_xll.BDH(curve[[#This Row],[short code]],curve[[#This Row],[hist spread measure]],$AA$2)</f>
        <v>367.56099999999998</v>
      </c>
      <c r="AA10" s="8" cm="1">
        <f t="array" aca="1" ref="AA10" ca="1">_xll.BDH(curve[[#This Row],[long code]],curve[[#This Row],[hist spread measure]],$AA$2)</f>
        <v>374.21300000000002</v>
      </c>
      <c r="AB10" s="8" t="str">
        <f ca="1">IFERROR(curve[[#This Row],[long spread (30d)]]-curve[[#This Row],[short spread (30d)]]*1,"-")</f>
        <v>-</v>
      </c>
      <c r="AC10" s="8" t="str">
        <f ca="1">IFERROR(curve[[#This Row],[curve (30d)]]/curve[[#This Row],[years]],"-")</f>
        <v>-</v>
      </c>
      <c r="AD10" s="8" t="str">
        <f ca="1">IFERROR(curve[[#This Row],[curve per year]]-curve[[#This Row],[curve per year (30d)]],"-")</f>
        <v>-</v>
      </c>
    </row>
    <row r="11" spans="2:30" x14ac:dyDescent="0.25">
      <c r="B11" s="6" t="s">
        <v>497</v>
      </c>
      <c r="C11" s="26" t="s">
        <v>397</v>
      </c>
      <c r="D11" s="26" t="s">
        <v>398</v>
      </c>
      <c r="E11" s="2" t="str" cm="1">
        <f t="array" ref="E11">_xll.BDP(curve[[#This Row],[short code]],"security_name")</f>
        <v>CPIPGR 4 3/8 PERP</v>
      </c>
      <c r="F11" s="2" t="str" cm="1">
        <f t="array" ref="F11">_xll.BDP(curve[[#This Row],[long code]],"security_name")</f>
        <v>CPIPGR 4 7/8 PERP</v>
      </c>
      <c r="G11" s="17" cm="1">
        <f t="array" ref="G11">_xll.BDP(curve[[#This Row],[short code]],"nxt_call_dt")*1</f>
        <v>45147</v>
      </c>
      <c r="H11" s="17" cm="1">
        <f t="array" ref="H11">_xll.BDP(curve[[#This Row],[long code]],"nxt_call_dt")*1</f>
        <v>45854</v>
      </c>
      <c r="I11" s="24">
        <f>(curve[[#This Row],[long date]]-curve[[#This Row],[short date]])/365</f>
        <v>1.9369863013698629</v>
      </c>
      <c r="J11" s="26" t="s">
        <v>692</v>
      </c>
      <c r="K11" s="8" cm="1">
        <f t="array" ref="K11">_xll.BDP(curve[[#This Row],[short code]],curve[[#This Row],[spread measure]])</f>
        <v>542.870535577439</v>
      </c>
      <c r="L11" s="8" cm="1">
        <f t="array" ref="L11">_xll.BDP(curve[[#This Row],[long code]],curve[[#This Row],[spread measure]])</f>
        <v>558.08144703522601</v>
      </c>
      <c r="M11" s="8">
        <f>curve[[#This Row],[long spread]]-curve[[#This Row],[short spread]]</f>
        <v>15.210911457787006</v>
      </c>
      <c r="N11" s="8">
        <f>IF(curve[[#This Row],[years]]=0,"-",curve[[#This Row],[curve]]/curve[[#This Row],[years]])</f>
        <v>7.8528750807528391</v>
      </c>
      <c r="O11" s="8" t="str" cm="1">
        <f t="array" ref="O11">_xll.BDP(curve[[#This Row],[short code]],"bb_composite")</f>
        <v>BB+</v>
      </c>
      <c r="P11" s="8" t="str" cm="1">
        <f t="array" ref="P11">_xll.BDP(curve[[#This Row],[long code]],"bb_composite")</f>
        <v>BB+</v>
      </c>
      <c r="Q11" s="8" t="str" cm="1">
        <f t="array" ref="Q11">_xll.BDP(curve[[#This Row],[short code]],"crncy")</f>
        <v>EUR</v>
      </c>
      <c r="R11" s="8" t="str" cm="1">
        <f t="array" ref="R11">_xll.BDP(curve[[#This Row],[long code]],"crncy")</f>
        <v>EUR</v>
      </c>
      <c r="S11" s="8" t="str">
        <f>INDEX(tkrBbg!U:U,MATCH(curve[[#This Row],[ticker]],tkrBbg!T:T,0))</f>
        <v>REIT</v>
      </c>
      <c r="T11" s="26" t="s">
        <v>108</v>
      </c>
      <c r="U11" s="8" cm="1">
        <f t="array" aca="1" ref="U11" ca="1">_xll.BDH(curve[[#This Row],[short code]],curve[[#This Row],[hist spread measure]],$V$2)</f>
        <v>555.85299999999995</v>
      </c>
      <c r="V11" s="8" cm="1">
        <f t="array" aca="1" ref="V11" ca="1">_xll.BDH(curve[[#This Row],[long code]],curve[[#This Row],[hist spread measure]],$V$2)</f>
        <v>573.13900000000001</v>
      </c>
      <c r="W11" s="8" t="str">
        <f ca="1">IFERROR(curve[[#This Row],[long Spread (14d)]]-curve[[#This Row],[short Spread (14d)]]*1,"-")</f>
        <v>-</v>
      </c>
      <c r="X11" s="8" t="str">
        <f ca="1">IFERROR(curve[[#This Row],[curve (14d)]]/curve[[#This Row],[years]],"-")</f>
        <v>-</v>
      </c>
      <c r="Y11" s="8" t="str">
        <f ca="1">IFERROR(curve[[#This Row],[curve per year]]-curve[[#This Row],[curve per year (14d)]],"-")</f>
        <v>-</v>
      </c>
      <c r="Z11" s="8" cm="1">
        <f t="array" aca="1" ref="Z11" ca="1">_xll.BDH(curve[[#This Row],[short code]],curve[[#This Row],[hist spread measure]],$AA$2)</f>
        <v>655.33399999999995</v>
      </c>
      <c r="AA11" s="8" cm="1">
        <f t="array" aca="1" ref="AA11" ca="1">_xll.BDH(curve[[#This Row],[long code]],curve[[#This Row],[hist spread measure]],$AA$2)</f>
        <v>673.63199999999995</v>
      </c>
      <c r="AB11" s="8" t="str">
        <f ca="1">IFERROR(curve[[#This Row],[long spread (30d)]]-curve[[#This Row],[short spread (30d)]]*1,"-")</f>
        <v>-</v>
      </c>
      <c r="AC11" s="8" t="str">
        <f ca="1">IFERROR(curve[[#This Row],[curve (30d)]]/curve[[#This Row],[years]],"-")</f>
        <v>-</v>
      </c>
      <c r="AD11" s="8" t="str">
        <f ca="1">IFERROR(curve[[#This Row],[curve per year]]-curve[[#This Row],[curve per year (30d)]],"-")</f>
        <v>-</v>
      </c>
    </row>
    <row r="12" spans="2:30" x14ac:dyDescent="0.25">
      <c r="B12" s="6" t="s">
        <v>504</v>
      </c>
      <c r="C12" s="26" t="s">
        <v>671</v>
      </c>
      <c r="D12" s="26" t="s">
        <v>672</v>
      </c>
      <c r="E12" s="2" t="str" cm="1">
        <f t="array" ref="E12">_xll.BDP(curve[[#This Row],[short code]],"security_name")</f>
        <v>ENELIM 2 1/2 11/24/78</v>
      </c>
      <c r="F12" s="2" t="str" cm="1">
        <f t="array" ref="F12">_xll.BDP(curve[[#This Row],[long code]],"security_name")</f>
        <v>ENELIM 3 3/8 11/24/81</v>
      </c>
      <c r="G12" s="17" cm="1">
        <f t="array" ref="G12">_xll.BDP(curve[[#This Row],[short code]],"nxt_call_dt")*1</f>
        <v>45162</v>
      </c>
      <c r="H12" s="17" cm="1">
        <f t="array" ref="H12">_xll.BDP(curve[[#This Row],[long code]],"nxt_call_dt")*1</f>
        <v>46258</v>
      </c>
      <c r="I12" s="24">
        <f>(curve[[#This Row],[long date]]-curve[[#This Row],[short date]])/365</f>
        <v>3.0027397260273974</v>
      </c>
      <c r="J12" s="26" t="s">
        <v>692</v>
      </c>
      <c r="K12" s="8" cm="1">
        <f t="array" ref="K12">_xll.BDP(curve[[#This Row],[short code]],curve[[#This Row],[spread measure]])</f>
        <v>274.87128414784718</v>
      </c>
      <c r="L12" s="8" cm="1">
        <f t="array" ref="L12">_xll.BDP(curve[[#This Row],[long code]],curve[[#This Row],[spread measure]])</f>
        <v>316.15134803957994</v>
      </c>
      <c r="M12" s="8">
        <f>curve[[#This Row],[long spread]]-curve[[#This Row],[short spread]]</f>
        <v>41.280063891732766</v>
      </c>
      <c r="N12" s="8">
        <f>IF(curve[[#This Row],[years]]=0,"-",curve[[#This Row],[curve]]/curve[[#This Row],[years]])</f>
        <v>13.747466533286914</v>
      </c>
      <c r="O12" s="8" t="str" cm="1">
        <f t="array" ref="O12">_xll.BDP(curve[[#This Row],[short code]],"bb_composite")</f>
        <v>BBB-</v>
      </c>
      <c r="P12" s="8" t="str" cm="1">
        <f t="array" ref="P12">_xll.BDP(curve[[#This Row],[long code]],"bb_composite")</f>
        <v>BBB-</v>
      </c>
      <c r="Q12" s="8" t="str" cm="1">
        <f t="array" ref="Q12">_xll.BDP(curve[[#This Row],[short code]],"crncy")</f>
        <v>EUR</v>
      </c>
      <c r="R12" s="8" t="str" cm="1">
        <f t="array" ref="R12">_xll.BDP(curve[[#This Row],[long code]],"crncy")</f>
        <v>EUR</v>
      </c>
      <c r="S12" s="8" t="str">
        <f>INDEX(tkrBbg!U:U,MATCH(curve[[#This Row],[ticker]],tkrBbg!T:T,0))</f>
        <v>UTILS</v>
      </c>
      <c r="T12" s="26" t="s">
        <v>108</v>
      </c>
      <c r="U12" s="8" cm="1">
        <f t="array" aca="1" ref="U12" ca="1">_xll.BDH(curve[[#This Row],[short code]],curve[[#This Row],[hist spread measure]],$V$2)</f>
        <v>251.011</v>
      </c>
      <c r="V12" s="8" cm="1">
        <f t="array" aca="1" ref="V12" ca="1">_xll.BDH(curve[[#This Row],[long code]],curve[[#This Row],[hist spread measure]],$V$2)</f>
        <v>298.548</v>
      </c>
      <c r="W12" s="8" t="str">
        <f ca="1">IFERROR(curve[[#This Row],[long Spread (14d)]]-curve[[#This Row],[short Spread (14d)]]*1,"-")</f>
        <v>-</v>
      </c>
      <c r="X12" s="8" t="str">
        <f ca="1">IFERROR(curve[[#This Row],[curve (14d)]]/curve[[#This Row],[years]],"-")</f>
        <v>-</v>
      </c>
      <c r="Y12" s="8" t="str">
        <f ca="1">IFERROR(curve[[#This Row],[curve per year]]-curve[[#This Row],[curve per year (14d)]],"-")</f>
        <v>-</v>
      </c>
      <c r="Z12" s="8" cm="1">
        <f t="array" aca="1" ref="Z12" ca="1">_xll.BDH(curve[[#This Row],[short code]],curve[[#This Row],[hist spread measure]],$AA$2)</f>
        <v>281.67</v>
      </c>
      <c r="AA12" s="8" cm="1">
        <f t="array" aca="1" ref="AA12" ca="1">_xll.BDH(curve[[#This Row],[long code]],curve[[#This Row],[hist spread measure]],$AA$2)</f>
        <v>314.54599999999999</v>
      </c>
      <c r="AB12" s="8" t="str">
        <f ca="1">IFERROR(curve[[#This Row],[long spread (30d)]]-curve[[#This Row],[short spread (30d)]]*1,"-")</f>
        <v>-</v>
      </c>
      <c r="AC12" s="8" t="str">
        <f ca="1">IFERROR(curve[[#This Row],[curve (30d)]]/curve[[#This Row],[years]],"-")</f>
        <v>-</v>
      </c>
      <c r="AD12" s="8" t="str">
        <f ca="1">IFERROR(curve[[#This Row],[curve per year]]-curve[[#This Row],[curve per year (30d)]],"-")</f>
        <v>-</v>
      </c>
    </row>
    <row r="13" spans="2:30" x14ac:dyDescent="0.25">
      <c r="B13" s="6" t="s">
        <v>500</v>
      </c>
      <c r="C13" s="26" t="s">
        <v>683</v>
      </c>
      <c r="D13" s="26" t="s">
        <v>684</v>
      </c>
      <c r="E13" s="2" t="str" cm="1">
        <f t="array" ref="E13">_xll.BDP(curve[[#This Row],[short code]],"security_name")</f>
        <v>EDF 4 PERP</v>
      </c>
      <c r="F13" s="2" t="str" cm="1">
        <f t="array" ref="F13">_xll.BDP(curve[[#This Row],[long code]],"security_name")</f>
        <v>EDF 5 PERP</v>
      </c>
      <c r="G13" s="17" cm="1">
        <f t="array" ref="G13">_xll.BDP(curve[[#This Row],[short code]],"nxt_call_dt")*1</f>
        <v>45477</v>
      </c>
      <c r="H13" s="17" cm="1">
        <f t="array" ref="H13">_xll.BDP(curve[[#This Row],[long code]],"nxt_call_dt")*1</f>
        <v>46044</v>
      </c>
      <c r="I13" s="24">
        <f>(curve[[#This Row],[long date]]-curve[[#This Row],[short date]])/365</f>
        <v>1.5534246575342465</v>
      </c>
      <c r="J13" s="26" t="s">
        <v>692</v>
      </c>
      <c r="K13" s="8" cm="1">
        <f t="array" ref="K13">_xll.BDP(curve[[#This Row],[short code]],curve[[#This Row],[spread measure]])</f>
        <v>379.44093367432845</v>
      </c>
      <c r="L13" s="8" cm="1">
        <f t="array" ref="L13">_xll.BDP(curve[[#This Row],[long code]],curve[[#This Row],[spread measure]])</f>
        <v>407.47476065700863</v>
      </c>
      <c r="M13" s="8">
        <f>curve[[#This Row],[long spread]]-curve[[#This Row],[short spread]]</f>
        <v>28.033826982680182</v>
      </c>
      <c r="N13" s="8">
        <f>IF(curve[[#This Row],[years]]=0,"-",curve[[#This Row],[curve]]/curve[[#This Row],[years]])</f>
        <v>18.046467105252674</v>
      </c>
      <c r="O13" s="8" t="str" cm="1">
        <f t="array" ref="O13">_xll.BDP(curve[[#This Row],[short code]],"bb_composite")</f>
        <v>BB+</v>
      </c>
      <c r="P13" s="8" t="str" cm="1">
        <f t="array" ref="P13">_xll.BDP(curve[[#This Row],[long code]],"bb_composite")</f>
        <v>BB+</v>
      </c>
      <c r="Q13" s="8" t="str" cm="1">
        <f t="array" ref="Q13">_xll.BDP(curve[[#This Row],[short code]],"crncy")</f>
        <v>EUR</v>
      </c>
      <c r="R13" s="8" t="str" cm="1">
        <f t="array" ref="R13">_xll.BDP(curve[[#This Row],[long code]],"crncy")</f>
        <v>EUR</v>
      </c>
      <c r="S13" s="8" t="str">
        <f>INDEX(tkrBbg!U:U,MATCH(curve[[#This Row],[ticker]],tkrBbg!T:T,0))</f>
        <v>UTILS</v>
      </c>
      <c r="T13" s="26" t="s">
        <v>108</v>
      </c>
      <c r="U13" s="8" cm="1">
        <f t="array" aca="1" ref="U13" ca="1">_xll.BDH(curve[[#This Row],[short code]],curve[[#This Row],[hist spread measure]],$V$2)</f>
        <v>391.42</v>
      </c>
      <c r="V13" s="8" cm="1">
        <f t="array" aca="1" ref="V13" ca="1">_xll.BDH(curve[[#This Row],[long code]],curve[[#This Row],[hist spread measure]],$V$2)</f>
        <v>405.59699999999998</v>
      </c>
      <c r="W13" s="8" t="str">
        <f ca="1">IFERROR(curve[[#This Row],[long Spread (14d)]]-curve[[#This Row],[short Spread (14d)]]*1,"-")</f>
        <v>-</v>
      </c>
      <c r="X13" s="8" t="str">
        <f ca="1">IFERROR(curve[[#This Row],[curve (14d)]]/curve[[#This Row],[years]],"-")</f>
        <v>-</v>
      </c>
      <c r="Y13" s="8" t="str">
        <f ca="1">IFERROR(curve[[#This Row],[curve per year]]-curve[[#This Row],[curve per year (14d)]],"-")</f>
        <v>-</v>
      </c>
      <c r="Z13" s="8" cm="1">
        <f t="array" aca="1" ref="Z13" ca="1">_xll.BDH(curve[[#This Row],[short code]],curve[[#This Row],[hist spread measure]],$AA$2)</f>
        <v>399.64400000000001</v>
      </c>
      <c r="AA13" s="8" cm="1">
        <f t="array" aca="1" ref="AA13" ca="1">_xll.BDH(curve[[#This Row],[long code]],curve[[#This Row],[hist spread measure]],$AA$2)</f>
        <v>428.31099999999998</v>
      </c>
      <c r="AB13" s="8" t="str">
        <f ca="1">IFERROR(curve[[#This Row],[long spread (30d)]]-curve[[#This Row],[short spread (30d)]]*1,"-")</f>
        <v>-</v>
      </c>
      <c r="AC13" s="8" t="str">
        <f ca="1">IFERROR(curve[[#This Row],[curve (30d)]]/curve[[#This Row],[years]],"-")</f>
        <v>-</v>
      </c>
      <c r="AD13" s="8" t="str">
        <f ca="1">IFERROR(curve[[#This Row],[curve per year]]-curve[[#This Row],[curve per year (30d)]],"-")</f>
        <v>-</v>
      </c>
    </row>
    <row r="14" spans="2:30" x14ac:dyDescent="0.25">
      <c r="B14" s="6" t="s">
        <v>490</v>
      </c>
      <c r="C14" s="26" t="s">
        <v>233</v>
      </c>
      <c r="D14" s="26" t="s">
        <v>662</v>
      </c>
      <c r="E14" s="2" t="str" cm="1">
        <f t="array" ref="E14">_xll.BDP(curve[[#This Row],[short code]],"security_name")</f>
        <v>BAYNGR 3 3/4 07/01/74</v>
      </c>
      <c r="F14" s="2" t="str" cm="1">
        <f t="array" ref="F14">_xll.BDP(curve[[#This Row],[long code]],"security_name")</f>
        <v>BAYNGR 3 1/8 11/12/79</v>
      </c>
      <c r="G14" s="17" cm="1">
        <f t="array" ref="G14">_xll.BDP(curve[[#This Row],[short code]],"nxt_call_dt")*1</f>
        <v>45474</v>
      </c>
      <c r="H14" s="17" cm="1">
        <f t="array" ref="H14">_xll.BDP(curve[[#This Row],[long code]],"nxt_call_dt")*1</f>
        <v>46611</v>
      </c>
      <c r="I14" s="24">
        <f>(curve[[#This Row],[long date]]-curve[[#This Row],[short date]])/365</f>
        <v>3.1150684931506851</v>
      </c>
      <c r="J14" s="26" t="s">
        <v>692</v>
      </c>
      <c r="K14" s="8" cm="1">
        <f t="array" ref="K14">_xll.BDP(curve[[#This Row],[short code]],curve[[#This Row],[spread measure]])</f>
        <v>308.9786108494539</v>
      </c>
      <c r="L14" s="8" cm="1">
        <f t="array" ref="L14">_xll.BDP(curve[[#This Row],[long code]],curve[[#This Row],[spread measure]])</f>
        <v>346.63358846038045</v>
      </c>
      <c r="M14" s="8">
        <f>curve[[#This Row],[long spread]]-curve[[#This Row],[short spread]]</f>
        <v>37.654977610926551</v>
      </c>
      <c r="N14" s="8">
        <f>IF(curve[[#This Row],[years]]=0,"-",curve[[#This Row],[curve]]/curve[[#This Row],[years]])</f>
        <v>12.088009523296561</v>
      </c>
      <c r="O14" s="8" t="str" cm="1">
        <f t="array" ref="O14">_xll.BDP(curve[[#This Row],[short code]],"bb_composite")</f>
        <v>BB+</v>
      </c>
      <c r="P14" s="8" t="str" cm="1">
        <f t="array" ref="P14">_xll.BDP(curve[[#This Row],[long code]],"bb_composite")</f>
        <v>BB+</v>
      </c>
      <c r="Q14" s="8" t="str" cm="1">
        <f t="array" ref="Q14">_xll.BDP(curve[[#This Row],[short code]],"crncy")</f>
        <v>EUR</v>
      </c>
      <c r="R14" s="8" t="str" cm="1">
        <f t="array" ref="R14">_xll.BDP(curve[[#This Row],[long code]],"crncy")</f>
        <v>EUR</v>
      </c>
      <c r="S14" s="8" t="str">
        <f>INDEX(tkrBbg!U:U,MATCH(curve[[#This Row],[ticker]],tkrBbg!T:T,0))</f>
        <v>Low Beta</v>
      </c>
      <c r="T14" s="26" t="s">
        <v>108</v>
      </c>
      <c r="U14" s="47" cm="1">
        <f t="array" aca="1" ref="U14" ca="1">_xll.BDH(curve[[#This Row],[short code]],curve[[#This Row],[hist spread measure]],$V$2)</f>
        <v>313.411</v>
      </c>
      <c r="V14" s="47" cm="1">
        <f t="array" aca="1" ref="V14" ca="1">_xll.BDH(curve[[#This Row],[long code]],curve[[#This Row],[hist spread measure]],$V$2)</f>
        <v>345.04199999999997</v>
      </c>
      <c r="W14" s="8" t="str">
        <f ca="1">IFERROR(curve[[#This Row],[long Spread (14d)]]-curve[[#This Row],[short Spread (14d)]]*1,"-")</f>
        <v>-</v>
      </c>
      <c r="X14" s="8" t="str">
        <f ca="1">IFERROR(curve[[#This Row],[curve (14d)]]/curve[[#This Row],[years]],"-")</f>
        <v>-</v>
      </c>
      <c r="Y14" s="8" t="str">
        <f ca="1">IFERROR(curve[[#This Row],[curve per year]]-curve[[#This Row],[curve per year (14d)]],"-")</f>
        <v>-</v>
      </c>
      <c r="Z14" s="47" cm="1">
        <f t="array" aca="1" ref="Z14" ca="1">_xll.BDH(curve[[#This Row],[short code]],curve[[#This Row],[hist spread measure]],$AA$2)</f>
        <v>292.80099999999999</v>
      </c>
      <c r="AA14" s="8" cm="1">
        <f t="array" aca="1" ref="AA14" ca="1">_xll.BDH(curve[[#This Row],[long code]],curve[[#This Row],[hist spread measure]],$AA$2)</f>
        <v>350.30599999999998</v>
      </c>
      <c r="AB14" s="8" t="str">
        <f ca="1">IFERROR(curve[[#This Row],[long spread (30d)]]-curve[[#This Row],[short spread (30d)]]*1,"-")</f>
        <v>-</v>
      </c>
      <c r="AC14" s="8" t="str">
        <f ca="1">IFERROR(curve[[#This Row],[curve (30d)]]/curve[[#This Row],[years]],"-")</f>
        <v>-</v>
      </c>
      <c r="AD14" s="8" t="str">
        <f ca="1">IFERROR(curve[[#This Row],[curve per year]]-curve[[#This Row],[curve per year (30d)]],"-")</f>
        <v>-</v>
      </c>
    </row>
    <row r="15" spans="2:30" x14ac:dyDescent="0.25">
      <c r="B15" s="6" t="s">
        <v>526</v>
      </c>
      <c r="C15" s="26" t="s">
        <v>387</v>
      </c>
      <c r="D15" s="26" t="s">
        <v>388</v>
      </c>
      <c r="E15" s="2" t="str" cm="1">
        <f t="array" ref="E15">_xll.BDP(curve[[#This Row],[short code]],"security_name")</f>
        <v>SBBBSS 4 5/8 PERP</v>
      </c>
      <c r="F15" s="2" t="str" cm="1">
        <f t="array" ref="F15">_xll.BDP(curve[[#This Row],[long code]],"security_name")</f>
        <v>SBBBSS 2.624 PERP</v>
      </c>
      <c r="G15" s="17" cm="1">
        <f t="array" ref="G15">_xll.BDP(curve[[#This Row],[short code]],"nxt_call_dt")*1</f>
        <v>45409</v>
      </c>
      <c r="H15" s="17" cm="1">
        <f t="array" ref="H15">_xll.BDP(curve[[#This Row],[long code]],"nxt_call_dt")*1</f>
        <v>45687</v>
      </c>
      <c r="I15" s="24">
        <f>(curve[[#This Row],[long date]]-curve[[#This Row],[short date]])/365</f>
        <v>0.76164383561643834</v>
      </c>
      <c r="J15" s="26" t="s">
        <v>692</v>
      </c>
      <c r="K15" s="8" cm="1">
        <f t="array" ref="K15">_xll.BDP(curve[[#This Row],[short code]],curve[[#This Row],[spread measure]])</f>
        <v>474.0010484172185</v>
      </c>
      <c r="L15" s="8" cm="1">
        <f t="array" ref="L15">_xll.BDP(curve[[#This Row],[long code]],curve[[#This Row],[spread measure]])</f>
        <v>481.06236104305947</v>
      </c>
      <c r="M15" s="8">
        <f>curve[[#This Row],[long spread]]-curve[[#This Row],[short spread]]</f>
        <v>7.0613126258409693</v>
      </c>
      <c r="N15" s="8">
        <f>IF(curve[[#This Row],[years]]=0,"-",curve[[#This Row],[curve]]/curve[[#This Row],[years]])</f>
        <v>9.2711478720573872</v>
      </c>
      <c r="O15" s="8" t="str" cm="1">
        <f t="array" ref="O15">_xll.BDP(curve[[#This Row],[short code]],"bb_composite")</f>
        <v>BB</v>
      </c>
      <c r="P15" s="8" t="str" cm="1">
        <f t="array" ref="P15">_xll.BDP(curve[[#This Row],[long code]],"bb_composite")</f>
        <v>BB</v>
      </c>
      <c r="Q15" s="8" t="str" cm="1">
        <f t="array" ref="Q15">_xll.BDP(curve[[#This Row],[short code]],"crncy")</f>
        <v>EUR</v>
      </c>
      <c r="R15" s="8" t="str" cm="1">
        <f t="array" ref="R15">_xll.BDP(curve[[#This Row],[long code]],"crncy")</f>
        <v>EUR</v>
      </c>
      <c r="S15" s="8" t="str">
        <f>INDEX(tkrBbg!U:U,MATCH(curve[[#This Row],[ticker]],tkrBbg!T:T,0))</f>
        <v>REIT</v>
      </c>
      <c r="T15" s="26" t="s">
        <v>108</v>
      </c>
      <c r="U15" s="8" cm="1">
        <f t="array" aca="1" ref="U15" ca="1">_xll.BDH(curve[[#This Row],[short code]],curve[[#This Row],[hist spread measure]],$V$2)</f>
        <v>501.54700000000003</v>
      </c>
      <c r="V15" s="8" cm="1">
        <f t="array" aca="1" ref="V15" ca="1">_xll.BDH(curve[[#This Row],[long code]],curve[[#This Row],[hist spread measure]],$V$2)</f>
        <v>517.42899999999997</v>
      </c>
      <c r="W15" s="8" t="str">
        <f ca="1">IFERROR(curve[[#This Row],[long Spread (14d)]]-curve[[#This Row],[short Spread (14d)]]*1,"-")</f>
        <v>-</v>
      </c>
      <c r="X15" s="8" t="str">
        <f ca="1">IFERROR(curve[[#This Row],[curve (14d)]]/curve[[#This Row],[years]],"-")</f>
        <v>-</v>
      </c>
      <c r="Y15" s="8" t="str">
        <f ca="1">IFERROR(curve[[#This Row],[curve per year]]-curve[[#This Row],[curve per year (14d)]],"-")</f>
        <v>-</v>
      </c>
      <c r="Z15" s="8" cm="1">
        <f t="array" aca="1" ref="Z15" ca="1">_xll.BDH(curve[[#This Row],[short code]],curve[[#This Row],[hist spread measure]],$AA$2)</f>
        <v>677.053</v>
      </c>
      <c r="AA15" s="8" cm="1">
        <f t="array" aca="1" ref="AA15" ca="1">_xll.BDH(curve[[#This Row],[long code]],curve[[#This Row],[hist spread measure]],$AA$2)</f>
        <v>642.72199999999998</v>
      </c>
      <c r="AB15" s="8" t="str">
        <f ca="1">IFERROR(curve[[#This Row],[long spread (30d)]]-curve[[#This Row],[short spread (30d)]]*1,"-")</f>
        <v>-</v>
      </c>
      <c r="AC15" s="8" t="str">
        <f ca="1">IFERROR(curve[[#This Row],[curve (30d)]]/curve[[#This Row],[years]],"-")</f>
        <v>-</v>
      </c>
      <c r="AD15" s="8" t="str">
        <f ca="1">IFERROR(curve[[#This Row],[curve per year]]-curve[[#This Row],[curve per year (30d)]],"-")</f>
        <v>-</v>
      </c>
    </row>
    <row r="16" spans="2:30" x14ac:dyDescent="0.25">
      <c r="B16" s="6" t="s">
        <v>449</v>
      </c>
      <c r="C16" s="26" t="s">
        <v>378</v>
      </c>
      <c r="D16" s="26" t="s">
        <v>438</v>
      </c>
      <c r="E16" s="2" t="str" cm="1">
        <f t="array" ref="E16">_xll.BDP(curve[[#This Row],[short code]],"security_name")</f>
        <v>DBOERS 2 3/4 02/05/41</v>
      </c>
      <c r="F16" s="2" t="str" cm="1">
        <f t="array" ref="F16">_xll.BDP(curve[[#This Row],[long code]],"security_name")</f>
        <v>DBOERS 1 1/4 06/16/47</v>
      </c>
      <c r="G16" s="17" cm="1">
        <f t="array" ref="G16">_xll.BDP(curve[[#This Row],[short code]],"nxt_call_dt")*1</f>
        <v>44140</v>
      </c>
      <c r="H16" s="17" cm="1">
        <f t="array" ref="H16">_xll.BDP(curve[[#This Row],[long code]],"nxt_call_dt")*1</f>
        <v>46462</v>
      </c>
      <c r="I16" s="24">
        <f>(curve[[#This Row],[long date]]-curve[[#This Row],[short date]])/365</f>
        <v>6.3616438356164382</v>
      </c>
      <c r="J16" s="26" t="s">
        <v>692</v>
      </c>
      <c r="K16" s="8" cm="1">
        <f t="array" ref="K16">_xll.BDP(curve[[#This Row],[short code]],curve[[#This Row],[spread measure]])</f>
        <v>60.817837014265798</v>
      </c>
      <c r="L16" s="8" cm="1">
        <f t="array" ref="L16">_xll.BDP(curve[[#This Row],[long code]],curve[[#This Row],[spread measure]])</f>
        <v>156.11285326983202</v>
      </c>
      <c r="M16" s="8">
        <f>curve[[#This Row],[long spread]]-curve[[#This Row],[short spread]]</f>
        <v>95.295016255566225</v>
      </c>
      <c r="N16" s="8">
        <f>IF(curve[[#This Row],[years]]=0,"-",curve[[#This Row],[curve]]/curve[[#This Row],[years]])</f>
        <v>14.979621418295293</v>
      </c>
      <c r="O16" s="8" t="str" cm="1">
        <f t="array" ref="O16">_xll.BDP(curve[[#This Row],[short code]],"bb_composite")</f>
        <v>NR</v>
      </c>
      <c r="P16" s="8" t="str" cm="1">
        <f t="array" ref="P16">_xll.BDP(curve[[#This Row],[long code]],"bb_composite")</f>
        <v>NR</v>
      </c>
      <c r="Q16" s="8" t="str" cm="1">
        <f t="array" ref="Q16">_xll.BDP(curve[[#This Row],[short code]],"crncy")</f>
        <v>EUR</v>
      </c>
      <c r="R16" s="8" t="str" cm="1">
        <f t="array" ref="R16">_xll.BDP(curve[[#This Row],[long code]],"crncy")</f>
        <v>EUR</v>
      </c>
      <c r="S16" s="8" t="str">
        <f>INDEX(tkrBbg!U:U,MATCH(curve[[#This Row],[ticker]],tkrBbg!T:T,0))</f>
        <v>Low Beta</v>
      </c>
      <c r="T16" s="26" t="s">
        <v>108</v>
      </c>
      <c r="U16" s="8" cm="1">
        <f t="array" aca="1" ref="U16" ca="1">_xll.BDH(curve[[#This Row],[short code]],curve[[#This Row],[hist spread measure]],$V$2)</f>
        <v>59.134</v>
      </c>
      <c r="V16" s="47" cm="1">
        <f t="array" aca="1" ref="V16" ca="1">_xll.BDH(curve[[#This Row],[long code]],curve[[#This Row],[hist spread measure]],$V$2)</f>
        <v>151.12100000000001</v>
      </c>
      <c r="W16" s="8" t="str">
        <f ca="1">IFERROR(curve[[#This Row],[long Spread (14d)]]-curve[[#This Row],[short Spread (14d)]]*1,"-")</f>
        <v>-</v>
      </c>
      <c r="X16" s="8" t="str">
        <f ca="1">IFERROR(curve[[#This Row],[curve (14d)]]/curve[[#This Row],[years]],"-")</f>
        <v>-</v>
      </c>
      <c r="Y16" s="8" t="str">
        <f ca="1">IFERROR(curve[[#This Row],[curve per year]]-curve[[#This Row],[curve per year (14d)]],"-")</f>
        <v>-</v>
      </c>
      <c r="Z16" s="8" cm="1">
        <f t="array" aca="1" ref="Z16" ca="1">_xll.BDH(curve[[#This Row],[short code]],curve[[#This Row],[hist spread measure]],$AA$2)</f>
        <v>82.843999999999994</v>
      </c>
      <c r="AA16" s="8" t="str" cm="1">
        <f t="array" aca="1" ref="AA16" ca="1">_xll.BDH(curve[[#This Row],[long code]],curve[[#This Row],[hist spread measure]],$AA$2)</f>
        <v>#N/A N/A</v>
      </c>
      <c r="AB16" s="8" t="str">
        <f ca="1">IFERROR(curve[[#This Row],[long spread (30d)]]-curve[[#This Row],[short spread (30d)]]*1,"-")</f>
        <v>-</v>
      </c>
      <c r="AC16" s="8" t="str">
        <f ca="1">IFERROR(curve[[#This Row],[curve (30d)]]/curve[[#This Row],[years]],"-")</f>
        <v>-</v>
      </c>
      <c r="AD16" s="8" t="str">
        <f ca="1">IFERROR(curve[[#This Row],[curve per year]]-curve[[#This Row],[curve per year (30d)]],"-")</f>
        <v>-</v>
      </c>
    </row>
    <row r="17" spans="2:30" x14ac:dyDescent="0.25">
      <c r="B17" s="6" t="s">
        <v>518</v>
      </c>
      <c r="C17" s="26" t="s">
        <v>675</v>
      </c>
      <c r="D17" s="26" t="s">
        <v>676</v>
      </c>
      <c r="E17" s="2" t="str" cm="1">
        <f t="array" ref="E17">_xll.BDP(curve[[#This Row],[short code]],"security_name")</f>
        <v>MRKGR 1 5/8 06/25/79</v>
      </c>
      <c r="F17" s="2" t="str" cm="1">
        <f t="array" ref="F17">_xll.BDP(curve[[#This Row],[long code]],"security_name")</f>
        <v>MRKGR 2 7/8 06/25/79</v>
      </c>
      <c r="G17" s="17" cm="1">
        <f t="array" ref="G17">_xll.BDP(curve[[#This Row],[short code]],"nxt_call_dt")*1</f>
        <v>45553</v>
      </c>
      <c r="H17" s="17" cm="1">
        <f t="array" ref="H17">_xll.BDP(curve[[#This Row],[long code]],"nxt_call_dt")*1</f>
        <v>47202</v>
      </c>
      <c r="I17" s="24">
        <f>(curve[[#This Row],[long date]]-curve[[#This Row],[short date]])/365</f>
        <v>4.5178082191780824</v>
      </c>
      <c r="J17" s="26" t="s">
        <v>692</v>
      </c>
      <c r="K17" s="8" cm="1">
        <f t="array" ref="K17">_xll.BDP(curve[[#This Row],[short code]],curve[[#This Row],[spread measure]])</f>
        <v>205.46691312319365</v>
      </c>
      <c r="L17" s="8" cm="1">
        <f t="array" ref="L17">_xll.BDP(curve[[#This Row],[long code]],curve[[#This Row],[spread measure]])</f>
        <v>252.99202786616468</v>
      </c>
      <c r="M17" s="8">
        <f>curve[[#This Row],[long spread]]-curve[[#This Row],[short spread]]</f>
        <v>47.525114742971027</v>
      </c>
      <c r="N17" s="8">
        <f>IF(curve[[#This Row],[years]]=0,"-",curve[[#This Row],[curve]]/curve[[#This Row],[years]])</f>
        <v>10.519506901870482</v>
      </c>
      <c r="O17" s="8" t="str" cm="1">
        <f t="array" ref="O17">_xll.BDP(curve[[#This Row],[short code]],"bb_composite")</f>
        <v>BBB</v>
      </c>
      <c r="P17" s="8" t="str" cm="1">
        <f t="array" ref="P17">_xll.BDP(curve[[#This Row],[long code]],"bb_composite")</f>
        <v>BBB</v>
      </c>
      <c r="Q17" s="8" t="str" cm="1">
        <f t="array" ref="Q17">_xll.BDP(curve[[#This Row],[short code]],"crncy")</f>
        <v>EUR</v>
      </c>
      <c r="R17" s="8" t="str" cm="1">
        <f t="array" ref="R17">_xll.BDP(curve[[#This Row],[long code]],"crncy")</f>
        <v>EUR</v>
      </c>
      <c r="S17" s="8" t="str">
        <f>INDEX(tkrBbg!U:U,MATCH(curve[[#This Row],[ticker]],tkrBbg!T:T,0))</f>
        <v>Low Beta</v>
      </c>
      <c r="T17" s="26" t="s">
        <v>108</v>
      </c>
      <c r="U17" s="8" cm="1">
        <f t="array" aca="1" ref="U17" ca="1">_xll.BDH(curve[[#This Row],[short code]],curve[[#This Row],[hist spread measure]],$V$2)</f>
        <v>191.00899999999999</v>
      </c>
      <c r="V17" s="8" cm="1">
        <f t="array" aca="1" ref="V17" ca="1">_xll.BDH(curve[[#This Row],[long code]],curve[[#This Row],[hist spread measure]],$V$2)</f>
        <v>238.37299999999999</v>
      </c>
      <c r="W17" s="8" t="str">
        <f ca="1">IFERROR(curve[[#This Row],[long Spread (14d)]]-curve[[#This Row],[short Spread (14d)]]*1,"-")</f>
        <v>-</v>
      </c>
      <c r="X17" s="8" t="str">
        <f ca="1">IFERROR(curve[[#This Row],[curve (14d)]]/curve[[#This Row],[years]],"-")</f>
        <v>-</v>
      </c>
      <c r="Y17" s="8" t="str">
        <f ca="1">IFERROR(curve[[#This Row],[curve per year]]-curve[[#This Row],[curve per year (14d)]],"-")</f>
        <v>-</v>
      </c>
      <c r="Z17" s="8" cm="1">
        <f t="array" aca="1" ref="Z17" ca="1">_xll.BDH(curve[[#This Row],[short code]],curve[[#This Row],[hist spread measure]],$AA$2)</f>
        <v>198.13499999999999</v>
      </c>
      <c r="AA17" s="8" cm="1">
        <f t="array" aca="1" ref="AA17" ca="1">_xll.BDH(curve[[#This Row],[long code]],curve[[#This Row],[hist spread measure]],$AA$2)</f>
        <v>241.81800000000001</v>
      </c>
      <c r="AB17" s="8" t="str">
        <f ca="1">IFERROR(curve[[#This Row],[long spread (30d)]]-curve[[#This Row],[short spread (30d)]]*1,"-")</f>
        <v>-</v>
      </c>
      <c r="AC17" s="8" t="str">
        <f ca="1">IFERROR(curve[[#This Row],[curve (30d)]]/curve[[#This Row],[years]],"-")</f>
        <v>-</v>
      </c>
      <c r="AD17" s="8" t="str">
        <f ca="1">IFERROR(curve[[#This Row],[curve per year]]-curve[[#This Row],[curve per year (30d)]],"-")</f>
        <v>-</v>
      </c>
    </row>
    <row r="18" spans="2:30" x14ac:dyDescent="0.25">
      <c r="B18" s="6" t="s">
        <v>484</v>
      </c>
      <c r="C18" s="26" t="s">
        <v>382</v>
      </c>
      <c r="D18" s="26" t="s">
        <v>383</v>
      </c>
      <c r="E18" s="2" t="str" cm="1">
        <f t="array" ref="E18">_xll.BDP(curve[[#This Row],[short code]],"security_name")</f>
        <v>AKFAST 3 7/8 10/05/78</v>
      </c>
      <c r="F18" s="2" t="str" cm="1">
        <f t="array" ref="F18">_xll.BDP(curve[[#This Row],[long code]],"security_name")</f>
        <v>AKFAST 2.249 05/17/81</v>
      </c>
      <c r="G18" s="17" cm="1">
        <f t="array" ref="G18">_xll.BDP(curve[[#This Row],[short code]],"nxt_call_dt")*1</f>
        <v>45115</v>
      </c>
      <c r="H18" s="17" cm="1">
        <f t="array" ref="H18">_xll.BDP(curve[[#This Row],[long code]],"nxt_call_dt")*1</f>
        <v>46070</v>
      </c>
      <c r="I18" s="24">
        <f>(curve[[#This Row],[long date]]-curve[[#This Row],[short date]])/365</f>
        <v>2.6164383561643834</v>
      </c>
      <c r="J18" s="26" t="s">
        <v>692</v>
      </c>
      <c r="K18" s="8" cm="1">
        <f t="array" ref="K18">_xll.BDP(curve[[#This Row],[short code]],curve[[#This Row],[spread measure]])</f>
        <v>402.1720777321234</v>
      </c>
      <c r="L18" s="8" cm="1">
        <f t="array" ref="L18">_xll.BDP(curve[[#This Row],[long code]],curve[[#This Row],[spread measure]])</f>
        <v>430.03355122713504</v>
      </c>
      <c r="M18" s="8">
        <f>curve[[#This Row],[long spread]]-curve[[#This Row],[short spread]]</f>
        <v>27.861473495011637</v>
      </c>
      <c r="N18" s="8">
        <f>IF(curve[[#This Row],[years]]=0,"-",curve[[#This Row],[curve]]/curve[[#This Row],[years]])</f>
        <v>10.648625995475653</v>
      </c>
      <c r="O18" s="8" t="str" cm="1">
        <f t="array" ref="O18">_xll.BDP(curve[[#This Row],[short code]],"bb_composite")</f>
        <v>NR</v>
      </c>
      <c r="P18" s="8" t="str" cm="1">
        <f t="array" ref="P18">_xll.BDP(curve[[#This Row],[long code]],"bb_composite")</f>
        <v>NR</v>
      </c>
      <c r="Q18" s="8" t="str" cm="1">
        <f t="array" ref="Q18">_xll.BDP(curve[[#This Row],[short code]],"crncy")</f>
        <v>EUR</v>
      </c>
      <c r="R18" s="8" t="str" cm="1">
        <f t="array" ref="R18">_xll.BDP(curve[[#This Row],[long code]],"crncy")</f>
        <v>EUR</v>
      </c>
      <c r="S18" s="8" t="str">
        <f>INDEX(tkrBbg!U:U,MATCH(curve[[#This Row],[ticker]],tkrBbg!T:T,0))</f>
        <v>REIT</v>
      </c>
      <c r="T18" s="26" t="s">
        <v>108</v>
      </c>
      <c r="U18" s="8" cm="1">
        <f t="array" aca="1" ref="U18" ca="1">_xll.BDH(curve[[#This Row],[short code]],curve[[#This Row],[hist spread measure]],$V$2)</f>
        <v>385.35500000000002</v>
      </c>
      <c r="V18" s="8" cm="1">
        <f t="array" aca="1" ref="V18" ca="1">_xll.BDH(curve[[#This Row],[long code]],curve[[#This Row],[hist spread measure]],$V$2)</f>
        <v>414.32499999999999</v>
      </c>
      <c r="W18" s="8" t="str">
        <f ca="1">IFERROR(curve[[#This Row],[long Spread (14d)]]-curve[[#This Row],[short Spread (14d)]]*1,"-")</f>
        <v>-</v>
      </c>
      <c r="X18" s="8" t="str">
        <f ca="1">IFERROR(curve[[#This Row],[curve (14d)]]/curve[[#This Row],[years]],"-")</f>
        <v>-</v>
      </c>
      <c r="Y18" s="8" t="str">
        <f ca="1">IFERROR(curve[[#This Row],[curve per year]]-curve[[#This Row],[curve per year (14d)]],"-")</f>
        <v>-</v>
      </c>
      <c r="Z18" s="8" cm="1">
        <f t="array" aca="1" ref="Z18" ca="1">_xll.BDH(curve[[#This Row],[short code]],curve[[#This Row],[hist spread measure]],$AA$2)</f>
        <v>429.79599999999999</v>
      </c>
      <c r="AA18" s="8" cm="1">
        <f t="array" aca="1" ref="AA18" ca="1">_xll.BDH(curve[[#This Row],[long code]],curve[[#This Row],[hist spread measure]],$AA$2)</f>
        <v>451.94</v>
      </c>
      <c r="AB18" s="8" t="str">
        <f ca="1">IFERROR(curve[[#This Row],[long spread (30d)]]-curve[[#This Row],[short spread (30d)]]*1,"-")</f>
        <v>-</v>
      </c>
      <c r="AC18" s="8" t="str">
        <f ca="1">IFERROR(curve[[#This Row],[curve (30d)]]/curve[[#This Row],[years]],"-")</f>
        <v>-</v>
      </c>
      <c r="AD18" s="8" t="str">
        <f ca="1">IFERROR(curve[[#This Row],[curve per year]]-curve[[#This Row],[curve per year (30d)]],"-")</f>
        <v>-</v>
      </c>
    </row>
    <row r="19" spans="2:30" x14ac:dyDescent="0.25">
      <c r="B19" s="6" t="s">
        <v>522</v>
      </c>
      <c r="C19" s="26" t="s">
        <v>667</v>
      </c>
      <c r="D19" s="26" t="s">
        <v>668</v>
      </c>
      <c r="E19" s="2" t="str" cm="1">
        <f t="array" ref="E19">_xll.BDP(curve[[#This Row],[short code]],"security_name")</f>
        <v>ORAFP 5 1/4 PERP</v>
      </c>
      <c r="F19" s="2" t="str" cm="1">
        <f t="array" ref="F19">_xll.BDP(curve[[#This Row],[long code]],"security_name")</f>
        <v>ORAFP 5 PERP</v>
      </c>
      <c r="G19" s="17" cm="1">
        <f t="array" ref="G19">_xll.BDP(curve[[#This Row],[short code]],"nxt_call_dt")*1</f>
        <v>45329</v>
      </c>
      <c r="H19" s="17" cm="1">
        <f t="array" ref="H19">_xll.BDP(curve[[#This Row],[long code]],"nxt_call_dt")*1</f>
        <v>46296</v>
      </c>
      <c r="I19" s="24">
        <f>(curve[[#This Row],[long date]]-curve[[#This Row],[short date]])/365</f>
        <v>2.6493150684931508</v>
      </c>
      <c r="J19" s="26" t="s">
        <v>692</v>
      </c>
      <c r="K19" s="8" cm="1">
        <f t="array" ref="K19">_xll.BDP(curve[[#This Row],[short code]],curve[[#This Row],[spread measure]])</f>
        <v>226.17916306862216</v>
      </c>
      <c r="L19" s="8" cm="1">
        <f t="array" ref="L19">_xll.BDP(curve[[#This Row],[long code]],curve[[#This Row],[spread measure]])</f>
        <v>256.4129955093079</v>
      </c>
      <c r="M19" s="8">
        <f>curve[[#This Row],[long spread]]-curve[[#This Row],[short spread]]</f>
        <v>30.233832440685745</v>
      </c>
      <c r="N19" s="8">
        <f>IF(curve[[#This Row],[years]]=0,"-",curve[[#This Row],[curve]]/curve[[#This Row],[years]])</f>
        <v>11.411942958480141</v>
      </c>
      <c r="O19" s="8" t="str" cm="1">
        <f t="array" ref="O19">_xll.BDP(curve[[#This Row],[short code]],"bb_composite")</f>
        <v>BBB-</v>
      </c>
      <c r="P19" s="8" t="str" cm="1">
        <f t="array" ref="P19">_xll.BDP(curve[[#This Row],[long code]],"bb_composite")</f>
        <v>BBB-</v>
      </c>
      <c r="Q19" s="8" t="str" cm="1">
        <f t="array" ref="Q19">_xll.BDP(curve[[#This Row],[short code]],"crncy")</f>
        <v>EUR</v>
      </c>
      <c r="R19" s="8" t="str" cm="1">
        <f t="array" ref="R19">_xll.BDP(curve[[#This Row],[long code]],"crncy")</f>
        <v>EUR</v>
      </c>
      <c r="S19" s="8" t="str">
        <f>INDEX(tkrBbg!U:U,MATCH(curve[[#This Row],[ticker]],tkrBbg!T:T,0))</f>
        <v>TMT/ AUTO</v>
      </c>
      <c r="T19" s="26" t="s">
        <v>108</v>
      </c>
      <c r="U19" s="8" cm="1">
        <f t="array" aca="1" ref="U19" ca="1">_xll.BDH(curve[[#This Row],[short code]],curve[[#This Row],[hist spread measure]],$V$2)</f>
        <v>237.595</v>
      </c>
      <c r="V19" s="8" cm="1">
        <f t="array" aca="1" ref="V19" ca="1">_xll.BDH(curve[[#This Row],[long code]],curve[[#This Row],[hist spread measure]],$V$2)</f>
        <v>252.68899999999999</v>
      </c>
      <c r="W19" s="8" t="str">
        <f ca="1">IFERROR(curve[[#This Row],[long Spread (14d)]]-curve[[#This Row],[short Spread (14d)]]*1,"-")</f>
        <v>-</v>
      </c>
      <c r="X19" s="8" t="str">
        <f ca="1">IFERROR(curve[[#This Row],[curve (14d)]]/curve[[#This Row],[years]],"-")</f>
        <v>-</v>
      </c>
      <c r="Y19" s="8" t="str">
        <f ca="1">IFERROR(curve[[#This Row],[curve per year]]-curve[[#This Row],[curve per year (14d)]],"-")</f>
        <v>-</v>
      </c>
      <c r="Z19" s="8" cm="1">
        <f t="array" aca="1" ref="Z19" ca="1">_xll.BDH(curve[[#This Row],[short code]],curve[[#This Row],[hist spread measure]],$AA$2)</f>
        <v>218.31800000000001</v>
      </c>
      <c r="AA19" s="8" cm="1">
        <f t="array" aca="1" ref="AA19" ca="1">_xll.BDH(curve[[#This Row],[long code]],curve[[#This Row],[hist spread measure]],$AA$2)</f>
        <v>256.70699999999999</v>
      </c>
      <c r="AB19" s="8" t="str">
        <f ca="1">IFERROR(curve[[#This Row],[long spread (30d)]]-curve[[#This Row],[short spread (30d)]]*1,"-")</f>
        <v>-</v>
      </c>
      <c r="AC19" s="8" t="str">
        <f ca="1">IFERROR(curve[[#This Row],[curve (30d)]]/curve[[#This Row],[years]],"-")</f>
        <v>-</v>
      </c>
      <c r="AD19" s="8" t="str">
        <f ca="1">IFERROR(curve[[#This Row],[curve per year]]-curve[[#This Row],[curve per year (30d)]],"-")</f>
        <v>-</v>
      </c>
    </row>
    <row r="20" spans="2:30" x14ac:dyDescent="0.25">
      <c r="B20" s="6" t="s">
        <v>536</v>
      </c>
      <c r="C20" s="26" t="s">
        <v>275</v>
      </c>
      <c r="D20" s="26" t="s">
        <v>276</v>
      </c>
      <c r="E20" s="2" t="str" cm="1">
        <f t="array" ref="E20">_xll.BDP(curve[[#This Row],[short code]],"security_name")</f>
        <v>TELIAS 3 04/04/78</v>
      </c>
      <c r="F20" s="2" t="str" cm="1">
        <f t="array" ref="F20">_xll.BDP(curve[[#This Row],[long code]],"security_name")</f>
        <v>TELIAS 1 3/8 05/11/81</v>
      </c>
      <c r="G20" s="17" cm="1">
        <f t="array" ref="G20">_xll.BDP(curve[[#This Row],[short code]],"nxt_call_dt")*1</f>
        <v>45020</v>
      </c>
      <c r="H20" s="17" cm="1">
        <f t="array" ref="H20">_xll.BDP(curve[[#This Row],[long code]],"nxt_call_dt")*1</f>
        <v>46064</v>
      </c>
      <c r="I20" s="24">
        <f>(curve[[#This Row],[long date]]-curve[[#This Row],[short date]])/365</f>
        <v>2.8602739726027395</v>
      </c>
      <c r="J20" s="26" t="s">
        <v>692</v>
      </c>
      <c r="K20" s="8" cm="1">
        <f t="array" ref="K20">_xll.BDP(curve[[#This Row],[short code]],curve[[#This Row],[spread measure]])</f>
        <v>253.36363696890552</v>
      </c>
      <c r="L20" s="8" cm="1">
        <f t="array" ref="L20">_xll.BDP(curve[[#This Row],[long code]],curve[[#This Row],[spread measure]])</f>
        <v>275.89251834569495</v>
      </c>
      <c r="M20" s="8">
        <f>curve[[#This Row],[long spread]]-curve[[#This Row],[short spread]]</f>
        <v>22.528881376789428</v>
      </c>
      <c r="N20" s="8">
        <f>IF(curve[[#This Row],[years]]=0,"-",curve[[#This Row],[curve]]/curve[[#This Row],[years]])</f>
        <v>7.876476726559523</v>
      </c>
      <c r="O20" s="8" t="str" cm="1">
        <f t="array" ref="O20">_xll.BDP(curve[[#This Row],[short code]],"bb_composite")</f>
        <v>BBB-</v>
      </c>
      <c r="P20" s="8" t="str" cm="1">
        <f t="array" ref="P20">_xll.BDP(curve[[#This Row],[long code]],"bb_composite")</f>
        <v>BBB-</v>
      </c>
      <c r="Q20" s="8" t="str" cm="1">
        <f t="array" ref="Q20">_xll.BDP(curve[[#This Row],[short code]],"crncy")</f>
        <v>EUR</v>
      </c>
      <c r="R20" s="8" t="str" cm="1">
        <f t="array" ref="R20">_xll.BDP(curve[[#This Row],[long code]],"crncy")</f>
        <v>EUR</v>
      </c>
      <c r="S20" s="8" t="str">
        <f>INDEX(tkrBbg!U:U,MATCH(curve[[#This Row],[ticker]],tkrBbg!T:T,0))</f>
        <v>TMT/ AUTO</v>
      </c>
      <c r="T20" s="26" t="s">
        <v>108</v>
      </c>
      <c r="U20" s="8" cm="1">
        <f t="array" aca="1" ref="U20" ca="1">_xll.BDH(curve[[#This Row],[short code]],curve[[#This Row],[hist spread measure]],$V$2)</f>
        <v>254.505</v>
      </c>
      <c r="V20" s="8" cm="1">
        <f t="array" aca="1" ref="V20" ca="1">_xll.BDH(curve[[#This Row],[long code]],curve[[#This Row],[hist spread measure]],$V$2)</f>
        <v>272.54399999999998</v>
      </c>
      <c r="W20" s="8" t="str">
        <f ca="1">IFERROR(curve[[#This Row],[long Spread (14d)]]-curve[[#This Row],[short Spread (14d)]]*1,"-")</f>
        <v>-</v>
      </c>
      <c r="X20" s="8" t="str">
        <f ca="1">IFERROR(curve[[#This Row],[curve (14d)]]/curve[[#This Row],[years]],"-")</f>
        <v>-</v>
      </c>
      <c r="Y20" s="8" t="str">
        <f ca="1">IFERROR(curve[[#This Row],[curve per year]]-curve[[#This Row],[curve per year (14d)]],"-")</f>
        <v>-</v>
      </c>
      <c r="Z20" s="8" cm="1">
        <f t="array" aca="1" ref="Z20" ca="1">_xll.BDH(curve[[#This Row],[short code]],curve[[#This Row],[hist spread measure]],$AA$2)</f>
        <v>221.65600000000001</v>
      </c>
      <c r="AA20" s="8" cm="1">
        <f t="array" aca="1" ref="AA20" ca="1">_xll.BDH(curve[[#This Row],[long code]],curve[[#This Row],[hist spread measure]],$AA$2)</f>
        <v>269.01400000000001</v>
      </c>
      <c r="AB20" s="8" t="str">
        <f ca="1">IFERROR(curve[[#This Row],[long spread (30d)]]-curve[[#This Row],[short spread (30d)]]*1,"-")</f>
        <v>-</v>
      </c>
      <c r="AC20" s="8" t="str">
        <f ca="1">IFERROR(curve[[#This Row],[curve (30d)]]/curve[[#This Row],[years]],"-")</f>
        <v>-</v>
      </c>
      <c r="AD20" s="8" t="str">
        <f ca="1">IFERROR(curve[[#This Row],[curve per year]]-curve[[#This Row],[curve per year (30d)]],"-")</f>
        <v>-</v>
      </c>
    </row>
    <row r="21" spans="2:30" x14ac:dyDescent="0.25">
      <c r="B21" s="6" t="s">
        <v>635</v>
      </c>
      <c r="C21" s="26" t="s">
        <v>605</v>
      </c>
      <c r="D21" s="26" t="s">
        <v>606</v>
      </c>
      <c r="E21" s="2" t="str" cm="1">
        <f t="array" ref="E21">_xll.BDP(curve[[#This Row],[short code]],"security_name")</f>
        <v>BPLN 3 1/4 PERP</v>
      </c>
      <c r="F21" s="2" t="str" cm="1">
        <f t="array" ref="F21">_xll.BDP(curve[[#This Row],[long code]],"security_name")</f>
        <v>BPLN 3 5/8 PERP</v>
      </c>
      <c r="G21" s="17" cm="1">
        <f t="array" ref="G21">_xll.BDP(curve[[#This Row],[short code]],"nxt_call_dt")*1</f>
        <v>46103</v>
      </c>
      <c r="H21" s="17" cm="1">
        <f t="array" ref="H21">_xll.BDP(curve[[#This Row],[long code]],"nxt_call_dt")*1</f>
        <v>47199</v>
      </c>
      <c r="I21" s="24">
        <f>(curve[[#This Row],[long date]]-curve[[#This Row],[short date]])/365</f>
        <v>3.0027397260273974</v>
      </c>
      <c r="J21" s="26" t="s">
        <v>692</v>
      </c>
      <c r="K21" s="8" cm="1">
        <f t="array" ref="K21">_xll.BDP(curve[[#This Row],[short code]],curve[[#This Row],[spread measure]])</f>
        <v>353.26027268190347</v>
      </c>
      <c r="L21" s="8" cm="1">
        <f t="array" ref="L21">_xll.BDP(curve[[#This Row],[long code]],curve[[#This Row],[spread measure]])</f>
        <v>381.20927063491661</v>
      </c>
      <c r="M21" s="8">
        <f>curve[[#This Row],[long spread]]-curve[[#This Row],[short spread]]</f>
        <v>27.948997953013134</v>
      </c>
      <c r="N21" s="8">
        <f>IF(curve[[#This Row],[years]]=0,"-",curve[[#This Row],[curve]]/curve[[#This Row],[years]])</f>
        <v>9.3078323474906881</v>
      </c>
      <c r="O21" s="8" t="str" cm="1">
        <f t="array" ref="O21">_xll.BDP(curve[[#This Row],[short code]],"bb_composite")</f>
        <v>BBB+</v>
      </c>
      <c r="P21" s="8" t="str" cm="1">
        <f t="array" ref="P21">_xll.BDP(curve[[#This Row],[long code]],"bb_composite")</f>
        <v>BBB+</v>
      </c>
      <c r="Q21" s="8" t="str" cm="1">
        <f t="array" ref="Q21">_xll.BDP(curve[[#This Row],[short code]],"crncy")</f>
        <v>EUR</v>
      </c>
      <c r="R21" s="8" t="str" cm="1">
        <f t="array" ref="R21">_xll.BDP(curve[[#This Row],[long code]],"crncy")</f>
        <v>EUR</v>
      </c>
      <c r="S21" s="8" t="str">
        <f>INDEX(tkrBbg!U:U,MATCH(curve[[#This Row],[ticker]],tkrBbg!T:T,0))</f>
        <v>Energy</v>
      </c>
      <c r="T21" s="26" t="s">
        <v>108</v>
      </c>
      <c r="U21" s="8" t="str" cm="1">
        <f t="array" aca="1" ref="U21" ca="1">_xll.BDH(curve[[#This Row],[short code]],curve[[#This Row],[hist spread measure]],$V$2)</f>
        <v>#N/A N/A</v>
      </c>
      <c r="V21" s="8" t="str" cm="1">
        <f t="array" aca="1" ref="V21" ca="1">_xll.BDH(curve[[#This Row],[long code]],curve[[#This Row],[hist spread measure]],$V$2)</f>
        <v>#N/A N/A</v>
      </c>
      <c r="W21" s="8" t="str">
        <f ca="1">IFERROR(curve[[#This Row],[long Spread (14d)]]-curve[[#This Row],[short Spread (14d)]]*1,"-")</f>
        <v>-</v>
      </c>
      <c r="X21" s="8" t="str">
        <f ca="1">IFERROR(curve[[#This Row],[curve (14d)]]/curve[[#This Row],[years]],"-")</f>
        <v>-</v>
      </c>
      <c r="Y21" s="8" t="str">
        <f ca="1">IFERROR(curve[[#This Row],[curve per year]]-curve[[#This Row],[curve per year (14d)]],"-")</f>
        <v>-</v>
      </c>
      <c r="Z21" s="8" t="str" cm="1">
        <f t="array" aca="1" ref="Z21" ca="1">_xll.BDH(curve[[#This Row],[short code]],curve[[#This Row],[hist spread measure]],$AA$2)</f>
        <v>#N/A N/A</v>
      </c>
      <c r="AA21" s="8" t="str" cm="1">
        <f t="array" aca="1" ref="AA21" ca="1">_xll.BDH(curve[[#This Row],[long code]],curve[[#This Row],[hist spread measure]],$AA$2)</f>
        <v>#N/A N/A</v>
      </c>
      <c r="AB21" s="8" t="str">
        <f ca="1">IFERROR(curve[[#This Row],[long spread (30d)]]-curve[[#This Row],[short spread (30d)]]*1,"-")</f>
        <v>-</v>
      </c>
      <c r="AC21" s="8" t="str">
        <f ca="1">IFERROR(curve[[#This Row],[curve (30d)]]/curve[[#This Row],[years]],"-")</f>
        <v>-</v>
      </c>
      <c r="AD21" s="8" t="str">
        <f ca="1">IFERROR(curve[[#This Row],[curve per year]]-curve[[#This Row],[curve per year (30d)]],"-")</f>
        <v>-</v>
      </c>
    </row>
    <row r="22" spans="2:30" x14ac:dyDescent="0.25">
      <c r="B22" s="6" t="s">
        <v>519</v>
      </c>
      <c r="C22" s="26" t="s">
        <v>345</v>
      </c>
      <c r="D22" s="26" t="s">
        <v>346</v>
      </c>
      <c r="E22" s="2" t="str" cm="1">
        <f t="array" ref="E22">_xll.BDP(curve[[#This Row],[short code]],"security_name")</f>
        <v>NGGLN 1 5/8 12/05/79</v>
      </c>
      <c r="F22" s="2" t="str" cm="1">
        <f t="array" ref="F22">_xll.BDP(curve[[#This Row],[long code]],"security_name")</f>
        <v>NGGLN 2 1/8 09/05/82</v>
      </c>
      <c r="G22" s="17" cm="1">
        <f t="array" ref="G22">_xll.BDP(curve[[#This Row],[short code]],"nxt_call_dt")*1</f>
        <v>45540</v>
      </c>
      <c r="H22" s="17" cm="1">
        <f t="array" ref="H22">_xll.BDP(curve[[#This Row],[long code]],"nxt_call_dt")*1</f>
        <v>46543</v>
      </c>
      <c r="I22" s="24">
        <f>(curve[[#This Row],[long date]]-curve[[#This Row],[short date]])/365</f>
        <v>2.7479452054794522</v>
      </c>
      <c r="J22" s="26" t="s">
        <v>692</v>
      </c>
      <c r="K22" s="8" cm="1">
        <f t="array" ref="K22">_xll.BDP(curve[[#This Row],[short code]],curve[[#This Row],[spread measure]])</f>
        <v>239.30014146873125</v>
      </c>
      <c r="L22" s="8" cm="1">
        <f t="array" ref="L22">_xll.BDP(curve[[#This Row],[long code]],curve[[#This Row],[spread measure]])</f>
        <v>265.41355651118749</v>
      </c>
      <c r="M22" s="8">
        <f>curve[[#This Row],[long spread]]-curve[[#This Row],[short spread]]</f>
        <v>26.113415042456239</v>
      </c>
      <c r="N22" s="8">
        <f>IF(curve[[#This Row],[years]]=0,"-",curve[[#This Row],[curve]]/curve[[#This Row],[years]])</f>
        <v>9.5028878270154795</v>
      </c>
      <c r="O22" s="8" t="str" cm="1">
        <f t="array" ref="O22">_xll.BDP(curve[[#This Row],[short code]],"bb_composite")</f>
        <v>BBB-</v>
      </c>
      <c r="P22" s="8" t="str" cm="1">
        <f t="array" ref="P22">_xll.BDP(curve[[#This Row],[long code]],"bb_composite")</f>
        <v>BBB-</v>
      </c>
      <c r="Q22" s="8" t="str" cm="1">
        <f t="array" ref="Q22">_xll.BDP(curve[[#This Row],[short code]],"crncy")</f>
        <v>EUR</v>
      </c>
      <c r="R22" s="8" t="str" cm="1">
        <f t="array" ref="R22">_xll.BDP(curve[[#This Row],[long code]],"crncy")</f>
        <v>EUR</v>
      </c>
      <c r="S22" s="8" t="str">
        <f>INDEX(tkrBbg!U:U,MATCH(curve[[#This Row],[ticker]],tkrBbg!T:T,0))</f>
        <v>UTILS</v>
      </c>
      <c r="T22" s="26" t="s">
        <v>108</v>
      </c>
      <c r="U22" s="8" cm="1">
        <f t="array" aca="1" ref="U22" ca="1">_xll.BDH(curve[[#This Row],[short code]],curve[[#This Row],[hist spread measure]],$V$2)</f>
        <v>208.65299999999999</v>
      </c>
      <c r="V22" s="8" cm="1">
        <f t="array" aca="1" ref="V22" ca="1">_xll.BDH(curve[[#This Row],[long code]],curve[[#This Row],[hist spread measure]],$V$2)</f>
        <v>244.44499999999999</v>
      </c>
      <c r="W22" s="8" t="str">
        <f ca="1">IFERROR(curve[[#This Row],[long Spread (14d)]]-curve[[#This Row],[short Spread (14d)]]*1,"-")</f>
        <v>-</v>
      </c>
      <c r="X22" s="8" t="str">
        <f ca="1">IFERROR(curve[[#This Row],[curve (14d)]]/curve[[#This Row],[years]],"-")</f>
        <v>-</v>
      </c>
      <c r="Y22" s="8" t="str">
        <f ca="1">IFERROR(curve[[#This Row],[curve per year]]-curve[[#This Row],[curve per year (14d)]],"-")</f>
        <v>-</v>
      </c>
      <c r="Z22" s="8" cm="1">
        <f t="array" aca="1" ref="Z22" ca="1">_xll.BDH(curve[[#This Row],[short code]],curve[[#This Row],[hist spread measure]],$AA$2)</f>
        <v>229.578</v>
      </c>
      <c r="AA22" s="8" cm="1">
        <f t="array" aca="1" ref="AA22" ca="1">_xll.BDH(curve[[#This Row],[long code]],curve[[#This Row],[hist spread measure]],$AA$2)</f>
        <v>266.52800000000002</v>
      </c>
      <c r="AB22" s="8" t="str">
        <f ca="1">IFERROR(curve[[#This Row],[long spread (30d)]]-curve[[#This Row],[short spread (30d)]]*1,"-")</f>
        <v>-</v>
      </c>
      <c r="AC22" s="8" t="str">
        <f ca="1">IFERROR(curve[[#This Row],[curve (30d)]]/curve[[#This Row],[years]],"-")</f>
        <v>-</v>
      </c>
      <c r="AD22" s="8" t="str">
        <f ca="1">IFERROR(curve[[#This Row],[curve per year]]-curve[[#This Row],[curve per year (30d)]],"-")</f>
        <v>-</v>
      </c>
    </row>
    <row r="23" spans="2:30" x14ac:dyDescent="0.25">
      <c r="B23" s="6" t="s">
        <v>523</v>
      </c>
      <c r="C23" s="26" t="s">
        <v>353</v>
      </c>
      <c r="D23" s="26" t="s">
        <v>355</v>
      </c>
      <c r="E23" s="2" t="str" cm="1">
        <f t="array" ref="E23">_xll.BDP(curve[[#This Row],[short code]],"security_name")</f>
        <v>ORSTED 6 1/4 06/26/13</v>
      </c>
      <c r="F23" s="2" t="str" cm="1">
        <f t="array" ref="F23">_xll.BDP(curve[[#This Row],[long code]],"security_name")</f>
        <v>ORSTED 1 3/4 12/09/19</v>
      </c>
      <c r="G23" s="17" cm="1">
        <f t="array" ref="G23">_xll.BDP(curve[[#This Row],[short code]],"nxt_call_dt")*1</f>
        <v>45103</v>
      </c>
      <c r="H23" s="17" cm="1">
        <f t="array" ref="H23">_xll.BDP(curve[[#This Row],[long code]],"nxt_call_dt")*1</f>
        <v>46639</v>
      </c>
      <c r="I23" s="24">
        <f>(curve[[#This Row],[long date]]-curve[[#This Row],[short date]])/365</f>
        <v>4.2082191780821914</v>
      </c>
      <c r="J23" s="26" t="s">
        <v>692</v>
      </c>
      <c r="K23" s="8" cm="1">
        <f t="array" ref="K23">_xll.BDP(curve[[#This Row],[short code]],curve[[#This Row],[spread measure]])</f>
        <v>185.06264010852297</v>
      </c>
      <c r="L23" s="8" cm="1">
        <f t="array" ref="L23">_xll.BDP(curve[[#This Row],[long code]],curve[[#This Row],[spread measure]])</f>
        <v>223.54180013642795</v>
      </c>
      <c r="M23" s="8">
        <f>curve[[#This Row],[long spread]]-curve[[#This Row],[short spread]]</f>
        <v>38.479160027904982</v>
      </c>
      <c r="N23" s="8">
        <f>IF(curve[[#This Row],[years]]=0,"-",curve[[#This Row],[curve]]/curve[[#This Row],[years]])</f>
        <v>9.1438108139227339</v>
      </c>
      <c r="O23" s="8" t="str" cm="1">
        <f t="array" ref="O23">_xll.BDP(curve[[#This Row],[short code]],"bb_composite")</f>
        <v>BB+</v>
      </c>
      <c r="P23" s="8" t="str" cm="1">
        <f t="array" ref="P23">_xll.BDP(curve[[#This Row],[long code]],"bb_composite")</f>
        <v>BB+</v>
      </c>
      <c r="Q23" s="8" t="str" cm="1">
        <f t="array" ref="Q23">_xll.BDP(curve[[#This Row],[short code]],"crncy")</f>
        <v>EUR</v>
      </c>
      <c r="R23" s="8" t="str" cm="1">
        <f t="array" ref="R23">_xll.BDP(curve[[#This Row],[long code]],"crncy")</f>
        <v>EUR</v>
      </c>
      <c r="S23" s="8" t="str">
        <f>INDEX(tkrBbg!U:U,MATCH(curve[[#This Row],[ticker]],tkrBbg!T:T,0))</f>
        <v>UTILS</v>
      </c>
      <c r="T23" s="26" t="s">
        <v>108</v>
      </c>
      <c r="U23" s="8" cm="1">
        <f t="array" aca="1" ref="U23" ca="1">_xll.BDH(curve[[#This Row],[short code]],curve[[#This Row],[hist spread measure]],$V$2)</f>
        <v>164.04599999999999</v>
      </c>
      <c r="V23" s="8" cm="1">
        <f t="array" aca="1" ref="V23" ca="1">_xll.BDH(curve[[#This Row],[long code]],curve[[#This Row],[hist spread measure]],$V$2)</f>
        <v>211.11099999999999</v>
      </c>
      <c r="W23" s="8" t="str">
        <f ca="1">IFERROR(curve[[#This Row],[long Spread (14d)]]-curve[[#This Row],[short Spread (14d)]]*1,"-")</f>
        <v>-</v>
      </c>
      <c r="X23" s="8" t="str">
        <f ca="1">IFERROR(curve[[#This Row],[curve (14d)]]/curve[[#This Row],[years]],"-")</f>
        <v>-</v>
      </c>
      <c r="Y23" s="8" t="str">
        <f ca="1">IFERROR(curve[[#This Row],[curve per year]]-curve[[#This Row],[curve per year (14d)]],"-")</f>
        <v>-</v>
      </c>
      <c r="Z23" s="8" cm="1">
        <f t="array" aca="1" ref="Z23" ca="1">_xll.BDH(curve[[#This Row],[short code]],curve[[#This Row],[hist spread measure]],$AA$2)</f>
        <v>172.642</v>
      </c>
      <c r="AA23" s="8" cm="1">
        <f t="array" aca="1" ref="AA23" ca="1">_xll.BDH(curve[[#This Row],[long code]],curve[[#This Row],[hist spread measure]],$AA$2)</f>
        <v>210.99700000000001</v>
      </c>
      <c r="AB23" s="8" t="str">
        <f ca="1">IFERROR(curve[[#This Row],[long spread (30d)]]-curve[[#This Row],[short spread (30d)]]*1,"-")</f>
        <v>-</v>
      </c>
      <c r="AC23" s="8" t="str">
        <f ca="1">IFERROR(curve[[#This Row],[curve (30d)]]/curve[[#This Row],[years]],"-")</f>
        <v>-</v>
      </c>
      <c r="AD23" s="8" t="str">
        <f ca="1">IFERROR(curve[[#This Row],[curve per year]]-curve[[#This Row],[curve per year (30d)]],"-")</f>
        <v>-</v>
      </c>
    </row>
    <row r="24" spans="2:30" x14ac:dyDescent="0.25">
      <c r="B24" s="6" t="s">
        <v>529</v>
      </c>
      <c r="C24" s="26" t="s">
        <v>308</v>
      </c>
      <c r="D24" s="26" t="s">
        <v>310</v>
      </c>
      <c r="E24" s="2" t="str" cm="1">
        <f t="array" ref="E24">_xll.BDP(curve[[#This Row],[short code]],"security_name")</f>
        <v>SEVFP 2 1/2 PERP</v>
      </c>
      <c r="F24" s="2" t="str" cm="1">
        <f t="array" ref="F24">_xll.BDP(curve[[#This Row],[long code]],"security_name")</f>
        <v>SEVFP 1 5/8 PERP</v>
      </c>
      <c r="G24" s="17" cm="1">
        <f t="array" ref="G24">_xll.BDP(curve[[#This Row],[short code]],"nxt_call_dt")*1</f>
        <v>44650</v>
      </c>
      <c r="H24" s="17" cm="1">
        <f t="array" ref="H24">_xll.BDP(curve[[#This Row],[long code]],"nxt_call_dt")*1</f>
        <v>46174</v>
      </c>
      <c r="I24" s="24">
        <f>(curve[[#This Row],[long date]]-curve[[#This Row],[short date]])/365</f>
        <v>4.1753424657534248</v>
      </c>
      <c r="J24" s="26" t="s">
        <v>692</v>
      </c>
      <c r="K24" s="8" cm="1">
        <f t="array" ref="K24">_xll.BDP(curve[[#This Row],[short code]],curve[[#This Row],[spread measure]])</f>
        <v>262.22213200217499</v>
      </c>
      <c r="L24" s="8" cm="1">
        <f t="array" ref="L24">_xll.BDP(curve[[#This Row],[long code]],curve[[#This Row],[spread measure]])</f>
        <v>302.12707189554334</v>
      </c>
      <c r="M24" s="8">
        <f>curve[[#This Row],[long spread]]-curve[[#This Row],[short spread]]</f>
        <v>39.904939893368351</v>
      </c>
      <c r="N24" s="8">
        <f>IF(curve[[#This Row],[years]]=0,"-",curve[[#This Row],[curve]]/curve[[#This Row],[years]])</f>
        <v>9.5572854731492445</v>
      </c>
      <c r="O24" s="8" t="str" cm="1">
        <f t="array" ref="O24">_xll.BDP(curve[[#This Row],[short code]],"bb_composite")</f>
        <v>NR</v>
      </c>
      <c r="P24" s="8" t="str" cm="1">
        <f t="array" ref="P24">_xll.BDP(curve[[#This Row],[long code]],"bb_composite")</f>
        <v>NR</v>
      </c>
      <c r="Q24" s="8" t="str" cm="1">
        <f t="array" ref="Q24">_xll.BDP(curve[[#This Row],[short code]],"crncy")</f>
        <v>EUR</v>
      </c>
      <c r="R24" s="8" t="str" cm="1">
        <f t="array" ref="R24">_xll.BDP(curve[[#This Row],[long code]],"crncy")</f>
        <v>EUR</v>
      </c>
      <c r="S24" s="8" t="str">
        <f>INDEX(tkrBbg!U:U,MATCH(curve[[#This Row],[ticker]],tkrBbg!T:T,0))</f>
        <v>UTILS</v>
      </c>
      <c r="T24" s="26" t="s">
        <v>108</v>
      </c>
      <c r="U24" s="8" cm="1">
        <f t="array" aca="1" ref="U24" ca="1">_xll.BDH(curve[[#This Row],[short code]],curve[[#This Row],[hist spread measure]],$V$2)</f>
        <v>259.24599999999998</v>
      </c>
      <c r="V24" s="8" cm="1">
        <f t="array" aca="1" ref="V24" ca="1">_xll.BDH(curve[[#This Row],[long code]],curve[[#This Row],[hist spread measure]],$V$2)</f>
        <v>297.50200000000001</v>
      </c>
      <c r="W24" s="8" t="str">
        <f ca="1">IFERROR(curve[[#This Row],[long Spread (14d)]]-curve[[#This Row],[short Spread (14d)]]*1,"-")</f>
        <v>-</v>
      </c>
      <c r="X24" s="8" t="str">
        <f ca="1">IFERROR(curve[[#This Row],[curve (14d)]]/curve[[#This Row],[years]],"-")</f>
        <v>-</v>
      </c>
      <c r="Y24" s="8" t="str">
        <f ca="1">IFERROR(curve[[#This Row],[curve per year]]-curve[[#This Row],[curve per year (14d)]],"-")</f>
        <v>-</v>
      </c>
      <c r="Z24" s="8" cm="1">
        <f t="array" aca="1" ref="Z24" ca="1">_xll.BDH(curve[[#This Row],[short code]],curve[[#This Row],[hist spread measure]],$AA$2)</f>
        <v>260.98200000000003</v>
      </c>
      <c r="AA24" s="8" cm="1">
        <f t="array" aca="1" ref="AA24" ca="1">_xll.BDH(curve[[#This Row],[long code]],curve[[#This Row],[hist spread measure]],$AA$2)</f>
        <v>309.09699999999998</v>
      </c>
      <c r="AB24" s="8" t="str">
        <f ca="1">IFERROR(curve[[#This Row],[long spread (30d)]]-curve[[#This Row],[short spread (30d)]]*1,"-")</f>
        <v>-</v>
      </c>
      <c r="AC24" s="8" t="str">
        <f ca="1">IFERROR(curve[[#This Row],[curve (30d)]]/curve[[#This Row],[years]],"-")</f>
        <v>-</v>
      </c>
      <c r="AD24" s="8" t="str">
        <f ca="1">IFERROR(curve[[#This Row],[curve per year]]-curve[[#This Row],[curve per year (30d)]],"-")</f>
        <v>-</v>
      </c>
    </row>
    <row r="25" spans="2:30" x14ac:dyDescent="0.25">
      <c r="B25" s="6" t="s">
        <v>503</v>
      </c>
      <c r="C25" s="26" t="s">
        <v>673</v>
      </c>
      <c r="D25" s="26" t="s">
        <v>674</v>
      </c>
      <c r="E25" s="2" t="str" cm="1">
        <f t="array" ref="E25">_xll.BDP(curve[[#This Row],[short code]],"security_name")</f>
        <v>ENBW 1 1/8 11/05/79</v>
      </c>
      <c r="F25" s="2" t="str" cm="1">
        <f t="array" ref="F25">_xll.BDP(curve[[#This Row],[long code]],"security_name")</f>
        <v>ENBW 1 5/8 08/05/79</v>
      </c>
      <c r="G25" s="17" cm="1">
        <f t="array" ref="G25">_xll.BDP(curve[[#This Row],[short code]],"nxt_call_dt")*1</f>
        <v>45509</v>
      </c>
      <c r="H25" s="17" cm="1">
        <f t="array" ref="H25">_xll.BDP(curve[[#This Row],[long code]],"nxt_call_dt")*1</f>
        <v>46512</v>
      </c>
      <c r="I25" s="24">
        <f>(curve[[#This Row],[long date]]-curve[[#This Row],[short date]])/365</f>
        <v>2.7479452054794522</v>
      </c>
      <c r="J25" s="26" t="s">
        <v>692</v>
      </c>
      <c r="K25" s="8" cm="1">
        <f t="array" ref="K25">_xll.BDP(curve[[#This Row],[short code]],curve[[#This Row],[spread measure]])</f>
        <v>211.85573544200372</v>
      </c>
      <c r="L25" s="8" cm="1">
        <f t="array" ref="L25">_xll.BDP(curve[[#This Row],[long code]],curve[[#This Row],[spread measure]])</f>
        <v>233.44356365405963</v>
      </c>
      <c r="M25" s="8">
        <f>curve[[#This Row],[long spread]]-curve[[#This Row],[short spread]]</f>
        <v>21.587828212055911</v>
      </c>
      <c r="N25" s="8">
        <f>IF(curve[[#This Row],[years]]=0,"-",curve[[#This Row],[curve]]/curve[[#This Row],[years]])</f>
        <v>7.8559893294121705</v>
      </c>
      <c r="O25" s="8" t="str" cm="1">
        <f t="array" ref="O25">_xll.BDP(curve[[#This Row],[short code]],"bb_composite")</f>
        <v>BBB-</v>
      </c>
      <c r="P25" s="8" t="str" cm="1">
        <f t="array" ref="P25">_xll.BDP(curve[[#This Row],[long code]],"bb_composite")</f>
        <v>BBB-</v>
      </c>
      <c r="Q25" s="8" t="str" cm="1">
        <f t="array" ref="Q25">_xll.BDP(curve[[#This Row],[short code]],"crncy")</f>
        <v>EUR</v>
      </c>
      <c r="R25" s="8" t="str" cm="1">
        <f t="array" ref="R25">_xll.BDP(curve[[#This Row],[long code]],"crncy")</f>
        <v>EUR</v>
      </c>
      <c r="S25" s="8" t="str">
        <f>INDEX(tkrBbg!U:U,MATCH(curve[[#This Row],[ticker]],tkrBbg!T:T,0))</f>
        <v>UTILS</v>
      </c>
      <c r="T25" s="26" t="s">
        <v>108</v>
      </c>
      <c r="U25" s="8" cm="1">
        <f t="array" aca="1" ref="U25" ca="1">_xll.BDH(curve[[#This Row],[short code]],curve[[#This Row],[hist spread measure]],$V$2)</f>
        <v>198.02199999999999</v>
      </c>
      <c r="V25" s="8" cm="1">
        <f t="array" aca="1" ref="V25" ca="1">_xll.BDH(curve[[#This Row],[long code]],curve[[#This Row],[hist spread measure]],$V$2)</f>
        <v>222.553</v>
      </c>
      <c r="W25" s="8" t="str">
        <f ca="1">IFERROR(curve[[#This Row],[long Spread (14d)]]-curve[[#This Row],[short Spread (14d)]]*1,"-")</f>
        <v>-</v>
      </c>
      <c r="X25" s="8" t="str">
        <f ca="1">IFERROR(curve[[#This Row],[curve (14d)]]/curve[[#This Row],[years]],"-")</f>
        <v>-</v>
      </c>
      <c r="Y25" s="8" t="str">
        <f ca="1">IFERROR(curve[[#This Row],[curve per year]]-curve[[#This Row],[curve per year (14d)]],"-")</f>
        <v>-</v>
      </c>
      <c r="Z25" s="8" cm="1">
        <f t="array" aca="1" ref="Z25" ca="1">_xll.BDH(curve[[#This Row],[short code]],curve[[#This Row],[hist spread measure]],$AA$2)</f>
        <v>220.06399999999999</v>
      </c>
      <c r="AA25" s="8" cm="1">
        <f t="array" aca="1" ref="AA25" ca="1">_xll.BDH(curve[[#This Row],[long code]],curve[[#This Row],[hist spread measure]],$AA$2)</f>
        <v>239.88</v>
      </c>
      <c r="AB25" s="8" t="str">
        <f ca="1">IFERROR(curve[[#This Row],[long spread (30d)]]-curve[[#This Row],[short spread (30d)]]*1,"-")</f>
        <v>-</v>
      </c>
      <c r="AC25" s="8" t="str">
        <f ca="1">IFERROR(curve[[#This Row],[curve (30d)]]/curve[[#This Row],[years]],"-")</f>
        <v>-</v>
      </c>
      <c r="AD25" s="8" t="str">
        <f ca="1">IFERROR(curve[[#This Row],[curve per year]]-curve[[#This Row],[curve per year (30d)]],"-")</f>
        <v>-</v>
      </c>
    </row>
    <row r="26" spans="2:30" x14ac:dyDescent="0.25">
      <c r="B26" s="6" t="s">
        <v>512</v>
      </c>
      <c r="C26" s="26" t="s">
        <v>300</v>
      </c>
      <c r="D26" s="26" t="s">
        <v>301</v>
      </c>
      <c r="E26" s="2" t="str" cm="1">
        <f t="array" ref="E26">_xll.BDP(curve[[#This Row],[short code]],"security_name")</f>
        <v>IFXGR 2 7/8 PERP</v>
      </c>
      <c r="F26" s="2" t="str" cm="1">
        <f t="array" ref="F26">_xll.BDP(curve[[#This Row],[long code]],"security_name")</f>
        <v>IFXGR 3 5/8 PERP</v>
      </c>
      <c r="G26" s="17" cm="1">
        <f t="array" ref="G26">_xll.BDP(curve[[#This Row],[short code]],"nxt_call_dt")*1</f>
        <v>45658</v>
      </c>
      <c r="H26" s="17" cm="1">
        <f t="array" ref="H26">_xll.BDP(curve[[#This Row],[long code]],"nxt_call_dt")*1</f>
        <v>46753</v>
      </c>
      <c r="I26" s="24">
        <f>(curve[[#This Row],[long date]]-curve[[#This Row],[short date]])/365</f>
        <v>3</v>
      </c>
      <c r="J26" s="26" t="s">
        <v>692</v>
      </c>
      <c r="K26" s="8" cm="1">
        <f t="array" ref="K26">_xll.BDP(curve[[#This Row],[short code]],curve[[#This Row],[spread measure]])</f>
        <v>377.74469594430917</v>
      </c>
      <c r="L26" s="8" cm="1">
        <f t="array" ref="L26">_xll.BDP(curve[[#This Row],[long code]],curve[[#This Row],[spread measure]])</f>
        <v>392.91522963570645</v>
      </c>
      <c r="M26" s="8">
        <f>curve[[#This Row],[long spread]]-curve[[#This Row],[short spread]]</f>
        <v>15.170533691397281</v>
      </c>
      <c r="N26" s="8">
        <f>IF(curve[[#This Row],[years]]=0,"-",curve[[#This Row],[curve]]/curve[[#This Row],[years]])</f>
        <v>5.0568445637990935</v>
      </c>
      <c r="O26" s="8" t="str" cm="1">
        <f t="array" ref="O26">_xll.BDP(curve[[#This Row],[short code]],"bb_composite")</f>
        <v>NR</v>
      </c>
      <c r="P26" s="8" t="str" cm="1">
        <f t="array" ref="P26">_xll.BDP(curve[[#This Row],[long code]],"bb_composite")</f>
        <v>NR</v>
      </c>
      <c r="Q26" s="8" t="str" cm="1">
        <f t="array" ref="Q26">_xll.BDP(curve[[#This Row],[short code]],"crncy")</f>
        <v>EUR</v>
      </c>
      <c r="R26" s="8" t="str" cm="1">
        <f t="array" ref="R26">_xll.BDP(curve[[#This Row],[long code]],"crncy")</f>
        <v>EUR</v>
      </c>
      <c r="S26" s="8" t="str">
        <f>INDEX(tkrBbg!U:U,MATCH(curve[[#This Row],[ticker]],tkrBbg!T:T,0))</f>
        <v>TMT/ AUTO</v>
      </c>
      <c r="T26" s="26" t="s">
        <v>108</v>
      </c>
      <c r="U26" s="8" cm="1">
        <f t="array" aca="1" ref="U26" ca="1">_xll.BDH(curve[[#This Row],[short code]],curve[[#This Row],[hist spread measure]],$V$2)</f>
        <v>377.20400000000001</v>
      </c>
      <c r="V26" s="8" cm="1">
        <f t="array" aca="1" ref="V26" ca="1">_xll.BDH(curve[[#This Row],[long code]],curve[[#This Row],[hist spread measure]],$V$2)</f>
        <v>388.38</v>
      </c>
      <c r="W26" s="8" t="str">
        <f ca="1">IFERROR(curve[[#This Row],[long Spread (14d)]]-curve[[#This Row],[short Spread (14d)]]*1,"-")</f>
        <v>-</v>
      </c>
      <c r="X26" s="8" t="str">
        <f ca="1">IFERROR(curve[[#This Row],[curve (14d)]]/curve[[#This Row],[years]],"-")</f>
        <v>-</v>
      </c>
      <c r="Y26" s="8" t="str">
        <f ca="1">IFERROR(curve[[#This Row],[curve per year]]-curve[[#This Row],[curve per year (14d)]],"-")</f>
        <v>-</v>
      </c>
      <c r="Z26" s="8" cm="1">
        <f t="array" aca="1" ref="Z26" ca="1">_xll.BDH(curve[[#This Row],[short code]],curve[[#This Row],[hist spread measure]],$AA$2)</f>
        <v>419.28500000000003</v>
      </c>
      <c r="AA26" s="8" cm="1">
        <f t="array" aca="1" ref="AA26" ca="1">_xll.BDH(curve[[#This Row],[long code]],curve[[#This Row],[hist spread measure]],$AA$2)</f>
        <v>448.53500000000003</v>
      </c>
      <c r="AB26" s="8" t="str">
        <f ca="1">IFERROR(curve[[#This Row],[long spread (30d)]]-curve[[#This Row],[short spread (30d)]]*1,"-")</f>
        <v>-</v>
      </c>
      <c r="AC26" s="8" t="str">
        <f ca="1">IFERROR(curve[[#This Row],[curve (30d)]]/curve[[#This Row],[years]],"-")</f>
        <v>-</v>
      </c>
      <c r="AD26" s="8" t="str">
        <f ca="1">IFERROR(curve[[#This Row],[curve per year]]-curve[[#This Row],[curve per year (30d)]],"-")</f>
        <v>-</v>
      </c>
    </row>
    <row r="27" spans="2:30" x14ac:dyDescent="0.25">
      <c r="B27" s="6" t="s">
        <v>539</v>
      </c>
      <c r="C27" s="26" t="s">
        <v>685</v>
      </c>
      <c r="D27" s="26" t="s">
        <v>686</v>
      </c>
      <c r="E27" s="2" t="str" cm="1">
        <f t="array" ref="E27">_xll.BDP(curve[[#This Row],[short code]],"security_name")</f>
        <v>TOTAL 2.708 PERP</v>
      </c>
      <c r="F27" s="2" t="str" cm="1">
        <f t="array" ref="F27">_xll.BDP(curve[[#This Row],[long code]],"security_name")</f>
        <v>TOTAL 3.369 PERP</v>
      </c>
      <c r="G27" s="17" cm="1">
        <f t="array" ref="G27">_xll.BDP(curve[[#This Row],[short code]],"nxt_call_dt")*1</f>
        <v>45051</v>
      </c>
      <c r="H27" s="17" cm="1">
        <f t="array" ref="H27">_xll.BDP(curve[[#This Row],[long code]],"nxt_call_dt")*1</f>
        <v>46301</v>
      </c>
      <c r="I27" s="24">
        <f>(curve[[#This Row],[long date]]-curve[[#This Row],[short date]])/365</f>
        <v>3.4246575342465753</v>
      </c>
      <c r="J27" s="26" t="s">
        <v>692</v>
      </c>
      <c r="K27" s="8" cm="1">
        <f t="array" ref="K27">_xll.BDP(curve[[#This Row],[short code]],curve[[#This Row],[spread measure]])</f>
        <v>244.2071727379784</v>
      </c>
      <c r="L27" s="8" cm="1">
        <f t="array" ref="L27">_xll.BDP(curve[[#This Row],[long code]],curve[[#This Row],[spread measure]])</f>
        <v>256.41058311393107</v>
      </c>
      <c r="M27" s="8">
        <f>curve[[#This Row],[long spread]]-curve[[#This Row],[short spread]]</f>
        <v>12.203410375952672</v>
      </c>
      <c r="N27" s="8">
        <f>IF(curve[[#This Row],[years]]=0,"-",curve[[#This Row],[curve]]/curve[[#This Row],[years]])</f>
        <v>3.5633958297781803</v>
      </c>
      <c r="O27" s="8" t="str" cm="1">
        <f t="array" ref="O27">_xll.BDP(curve[[#This Row],[short code]],"bb_composite")</f>
        <v>A-</v>
      </c>
      <c r="P27" s="8" t="str" cm="1">
        <f t="array" ref="P27">_xll.BDP(curve[[#This Row],[long code]],"bb_composite")</f>
        <v>A-</v>
      </c>
      <c r="Q27" s="8" t="str" cm="1">
        <f t="array" ref="Q27">_xll.BDP(curve[[#This Row],[short code]],"crncy")</f>
        <v>EUR</v>
      </c>
      <c r="R27" s="8" t="str" cm="1">
        <f t="array" ref="R27">_xll.BDP(curve[[#This Row],[long code]],"crncy")</f>
        <v>EUR</v>
      </c>
      <c r="S27" s="8" t="str">
        <f>INDEX(tkrBbg!U:U,MATCH(curve[[#This Row],[ticker]],tkrBbg!T:T,0))</f>
        <v>Energy</v>
      </c>
      <c r="T27" s="26" t="s">
        <v>108</v>
      </c>
      <c r="U27" s="8" cm="1">
        <f t="array" aca="1" ref="U27" ca="1">_xll.BDH(curve[[#This Row],[short code]],curve[[#This Row],[hist spread measure]],$V$2)</f>
        <v>203.404</v>
      </c>
      <c r="V27" s="8" cm="1">
        <f t="array" aca="1" ref="V27" ca="1">_xll.BDH(curve[[#This Row],[long code]],curve[[#This Row],[hist spread measure]],$V$2)</f>
        <v>226.11699999999999</v>
      </c>
      <c r="W27" s="8" t="str">
        <f ca="1">IFERROR(curve[[#This Row],[long Spread (14d)]]-curve[[#This Row],[short Spread (14d)]]*1,"-")</f>
        <v>-</v>
      </c>
      <c r="X27" s="8" t="str">
        <f ca="1">IFERROR(curve[[#This Row],[curve (14d)]]/curve[[#This Row],[years]],"-")</f>
        <v>-</v>
      </c>
      <c r="Y27" s="8" t="str">
        <f ca="1">IFERROR(curve[[#This Row],[curve per year]]-curve[[#This Row],[curve per year (14d)]],"-")</f>
        <v>-</v>
      </c>
      <c r="Z27" s="8" cm="1">
        <f t="array" aca="1" ref="Z27" ca="1">_xll.BDH(curve[[#This Row],[short code]],curve[[#This Row],[hist spread measure]],$AA$2)</f>
        <v>196.96199999999999</v>
      </c>
      <c r="AA27" s="8" cm="1">
        <f t="array" aca="1" ref="AA27" ca="1">_xll.BDH(curve[[#This Row],[long code]],curve[[#This Row],[hist spread measure]],$AA$2)</f>
        <v>234.279</v>
      </c>
      <c r="AB27" s="8" t="str">
        <f ca="1">IFERROR(curve[[#This Row],[long spread (30d)]]-curve[[#This Row],[short spread (30d)]]*1,"-")</f>
        <v>-</v>
      </c>
      <c r="AC27" s="8" t="str">
        <f ca="1">IFERROR(curve[[#This Row],[curve (30d)]]/curve[[#This Row],[years]],"-")</f>
        <v>-</v>
      </c>
      <c r="AD27" s="8" t="str">
        <f ca="1">IFERROR(curve[[#This Row],[curve per year]]-curve[[#This Row],[curve per year (30d)]],"-")</f>
        <v>-</v>
      </c>
    </row>
    <row r="28" spans="2:30" x14ac:dyDescent="0.25">
      <c r="B28" s="6" t="s">
        <v>498</v>
      </c>
      <c r="C28" s="26" t="s">
        <v>249</v>
      </c>
      <c r="D28" s="26" t="s">
        <v>250</v>
      </c>
      <c r="E28" s="2" t="str" cm="1">
        <f t="array" ref="E28">_xll.BDP(curve[[#This Row],[short code]],"security_name")</f>
        <v>DBHNGR 0.95 PERP</v>
      </c>
      <c r="F28" s="2" t="str" cm="1">
        <f t="array" ref="F28">_xll.BDP(curve[[#This Row],[long code]],"security_name")</f>
        <v>DBHNGR 1.6 PERP</v>
      </c>
      <c r="G28" s="17" cm="1">
        <f t="array" ref="G28">_xll.BDP(curve[[#This Row],[short code]],"nxt_call_dt")*1</f>
        <v>45679</v>
      </c>
      <c r="H28" s="17" cm="1">
        <f t="array" ref="H28">_xll.BDP(curve[[#This Row],[long code]],"nxt_call_dt")*1</f>
        <v>47317</v>
      </c>
      <c r="I28" s="24">
        <f>(curve[[#This Row],[long date]]-curve[[#This Row],[short date]])/365</f>
        <v>4.4876712328767123</v>
      </c>
      <c r="J28" s="26" t="s">
        <v>692</v>
      </c>
      <c r="K28" s="8" cm="1">
        <f t="array" ref="K28">_xll.BDP(curve[[#This Row],[short code]],curve[[#This Row],[spread measure]])</f>
        <v>204.77713548960043</v>
      </c>
      <c r="L28" s="8" cm="1">
        <f t="array" ref="L28">_xll.BDP(curve[[#This Row],[long code]],curve[[#This Row],[spread measure]])</f>
        <v>209.95686921013626</v>
      </c>
      <c r="M28" s="8">
        <f>curve[[#This Row],[long spread]]-curve[[#This Row],[short spread]]</f>
        <v>5.179733720535836</v>
      </c>
      <c r="N28" s="8">
        <f>IF(curve[[#This Row],[years]]=0,"-",curve[[#This Row],[curve]]/curve[[#This Row],[years]])</f>
        <v>1.1542141684954701</v>
      </c>
      <c r="O28" s="8" t="str" cm="1">
        <f t="array" ref="O28">_xll.BDP(curve[[#This Row],[short code]],"bb_composite")</f>
        <v>BBB+</v>
      </c>
      <c r="P28" s="8" t="str" cm="1">
        <f t="array" ref="P28">_xll.BDP(curve[[#This Row],[long code]],"bb_composite")</f>
        <v>BBB+</v>
      </c>
      <c r="Q28" s="8" t="str" cm="1">
        <f t="array" ref="Q28">_xll.BDP(curve[[#This Row],[short code]],"crncy")</f>
        <v>EUR</v>
      </c>
      <c r="R28" s="8" t="str" cm="1">
        <f t="array" ref="R28">_xll.BDP(curve[[#This Row],[long code]],"crncy")</f>
        <v>EUR</v>
      </c>
      <c r="S28" s="8" t="str">
        <f>INDEX(tkrBbg!U:U,MATCH(curve[[#This Row],[ticker]],tkrBbg!T:T,0))</f>
        <v>Low Beta</v>
      </c>
      <c r="T28" s="26" t="s">
        <v>108</v>
      </c>
      <c r="U28" s="8" cm="1">
        <f t="array" aca="1" ref="U28" ca="1">_xll.BDH(curve[[#This Row],[short code]],curve[[#This Row],[hist spread measure]],$V$2)</f>
        <v>192.649</v>
      </c>
      <c r="V28" s="8" cm="1">
        <f t="array" aca="1" ref="V28" ca="1">_xll.BDH(curve[[#This Row],[long code]],curve[[#This Row],[hist spread measure]],$V$2)</f>
        <v>199.58600000000001</v>
      </c>
      <c r="W28" s="8" t="str">
        <f ca="1">IFERROR(curve[[#This Row],[long Spread (14d)]]-curve[[#This Row],[short Spread (14d)]]*1,"-")</f>
        <v>-</v>
      </c>
      <c r="X28" s="8" t="str">
        <f ca="1">IFERROR(curve[[#This Row],[curve (14d)]]/curve[[#This Row],[years]],"-")</f>
        <v>-</v>
      </c>
      <c r="Y28" s="8" t="str">
        <f ca="1">IFERROR(curve[[#This Row],[curve per year]]-curve[[#This Row],[curve per year (14d)]],"-")</f>
        <v>-</v>
      </c>
      <c r="Z28" s="8" cm="1">
        <f t="array" aca="1" ref="Z28" ca="1">_xll.BDH(curve[[#This Row],[short code]],curve[[#This Row],[hist spread measure]],$AA$2)</f>
        <v>144.464</v>
      </c>
      <c r="AA28" s="8" cm="1">
        <f t="array" aca="1" ref="AA28" ca="1">_xll.BDH(curve[[#This Row],[long code]],curve[[#This Row],[hist spread measure]],$AA$2)</f>
        <v>183.92</v>
      </c>
      <c r="AB28" s="8" t="str">
        <f ca="1">IFERROR(curve[[#This Row],[long spread (30d)]]-curve[[#This Row],[short spread (30d)]]*1,"-")</f>
        <v>-</v>
      </c>
      <c r="AC28" s="8" t="str">
        <f ca="1">IFERROR(curve[[#This Row],[curve (30d)]]/curve[[#This Row],[years]],"-")</f>
        <v>-</v>
      </c>
      <c r="AD28" s="8" t="str">
        <f ca="1">IFERROR(curve[[#This Row],[curve per year]]-curve[[#This Row],[curve per year (30d)]],"-")</f>
        <v>-</v>
      </c>
    </row>
    <row r="29" spans="2:30" x14ac:dyDescent="0.25">
      <c r="B29" s="6" t="s">
        <v>521</v>
      </c>
      <c r="C29" s="26" t="s">
        <v>665</v>
      </c>
      <c r="D29" s="26" t="s">
        <v>666</v>
      </c>
      <c r="E29" s="2" t="str" cm="1">
        <f t="array" ref="E29">_xll.BDP(curve[[#This Row],[short code]],"security_name")</f>
        <v>OMVAV 2 7/8 PERP</v>
      </c>
      <c r="F29" s="2" t="str" cm="1">
        <f t="array" ref="F29">_xll.BDP(curve[[#This Row],[long code]],"security_name")</f>
        <v>OMVAV 6 1/4 PERP</v>
      </c>
      <c r="G29" s="17" cm="1">
        <f t="array" ref="G29">_xll.BDP(curve[[#This Row],[short code]],"nxt_call_dt")*1</f>
        <v>45370</v>
      </c>
      <c r="H29" s="17" cm="1">
        <f t="array" ref="H29">_xll.BDP(curve[[#This Row],[long code]],"nxt_call_dt")*1</f>
        <v>46000</v>
      </c>
      <c r="I29" s="24">
        <f>(curve[[#This Row],[long date]]-curve[[#This Row],[short date]])/365</f>
        <v>1.726027397260274</v>
      </c>
      <c r="J29" s="26" t="s">
        <v>692</v>
      </c>
      <c r="K29" s="8" cm="1">
        <f t="array" ref="K29">_xll.BDP(curve[[#This Row],[short code]],curve[[#This Row],[spread measure]])</f>
        <v>308.89457843915716</v>
      </c>
      <c r="L29" s="8" cm="1">
        <f t="array" ref="L29">_xll.BDP(curve[[#This Row],[long code]],curve[[#This Row],[spread measure]])</f>
        <v>307.04277249747872</v>
      </c>
      <c r="M29" s="8">
        <f>curve[[#This Row],[long spread]]-curve[[#This Row],[short spread]]</f>
        <v>-1.8518059416784354</v>
      </c>
      <c r="N29" s="8">
        <f>IF(curve[[#This Row],[years]]=0,"-",curve[[#This Row],[curve]]/curve[[#This Row],[years]])</f>
        <v>-1.0728716963692522</v>
      </c>
      <c r="O29" s="8" t="str" cm="1">
        <f t="array" ref="O29">_xll.BDP(curve[[#This Row],[short code]],"bb_composite")</f>
        <v>BBB</v>
      </c>
      <c r="P29" s="8" t="str" cm="1">
        <f t="array" ref="P29">_xll.BDP(curve[[#This Row],[long code]],"bb_composite")</f>
        <v>BBB</v>
      </c>
      <c r="Q29" s="8" t="str" cm="1">
        <f t="array" ref="Q29">_xll.BDP(curve[[#This Row],[short code]],"crncy")</f>
        <v>EUR</v>
      </c>
      <c r="R29" s="8" t="str" cm="1">
        <f t="array" ref="R29">_xll.BDP(curve[[#This Row],[long code]],"crncy")</f>
        <v>EUR</v>
      </c>
      <c r="S29" s="8" t="str">
        <f>INDEX(tkrBbg!U:U,MATCH(curve[[#This Row],[ticker]],tkrBbg!T:T,0))</f>
        <v>Energy</v>
      </c>
      <c r="T29" s="26" t="s">
        <v>108</v>
      </c>
      <c r="U29" s="8" cm="1">
        <f t="array" aca="1" ref="U29" ca="1">_xll.BDH(curve[[#This Row],[short code]],curve[[#This Row],[hist spread measure]],$V$2)</f>
        <v>303.78199999999998</v>
      </c>
      <c r="V29" s="8" cm="1">
        <f t="array" aca="1" ref="V29" ca="1">_xll.BDH(curve[[#This Row],[long code]],curve[[#This Row],[hist spread measure]],$V$2)</f>
        <v>299.20999999999998</v>
      </c>
      <c r="W29" s="8" t="str">
        <f ca="1">IFERROR(curve[[#This Row],[long Spread (14d)]]-curve[[#This Row],[short Spread (14d)]]*1,"-")</f>
        <v>-</v>
      </c>
      <c r="X29" s="8" t="str">
        <f ca="1">IFERROR(curve[[#This Row],[curve (14d)]]/curve[[#This Row],[years]],"-")</f>
        <v>-</v>
      </c>
      <c r="Y29" s="8" t="str">
        <f ca="1">IFERROR(curve[[#This Row],[curve per year]]-curve[[#This Row],[curve per year (14d)]],"-")</f>
        <v>-</v>
      </c>
      <c r="Z29" s="8" cm="1">
        <f t="array" aca="1" ref="Z29" ca="1">_xll.BDH(curve[[#This Row],[short code]],curve[[#This Row],[hist spread measure]],$AA$2)</f>
        <v>317.16500000000002</v>
      </c>
      <c r="AA29" s="8" cm="1">
        <f t="array" aca="1" ref="AA29" ca="1">_xll.BDH(curve[[#This Row],[long code]],curve[[#This Row],[hist spread measure]],$AA$2)</f>
        <v>332.26100000000002</v>
      </c>
      <c r="AB29" s="8" t="str">
        <f ca="1">IFERROR(curve[[#This Row],[long spread (30d)]]-curve[[#This Row],[short spread (30d)]]*1,"-")</f>
        <v>-</v>
      </c>
      <c r="AC29" s="8" t="str">
        <f ca="1">IFERROR(curve[[#This Row],[curve (30d)]]/curve[[#This Row],[years]],"-")</f>
        <v>-</v>
      </c>
      <c r="AD29" s="8" t="str">
        <f ca="1">IFERROR(curve[[#This Row],[curve per year]]-curve[[#This Row],[curve per year (30d)]],"-")</f>
        <v>-</v>
      </c>
    </row>
    <row r="30" spans="2:30" x14ac:dyDescent="0.25">
      <c r="B30" s="6" t="s">
        <v>506</v>
      </c>
      <c r="C30" s="26" t="s">
        <v>237</v>
      </c>
      <c r="D30" s="26" t="s">
        <v>115</v>
      </c>
      <c r="E30" s="2" t="str" cm="1">
        <f t="array" ref="E30">_xll.BDP(curve[[#This Row],[short code]],"security_name")</f>
        <v>ERFFP 2 7/8 PERP</v>
      </c>
      <c r="F30" s="2" t="str" cm="1">
        <f t="array" ref="F30">_xll.BDP(curve[[#This Row],[long code]],"security_name")</f>
        <v>ERFFP 3 1/4 PERP</v>
      </c>
      <c r="G30" s="17" cm="1">
        <f t="array" ref="G30">_xll.BDP(curve[[#This Row],[short code]],"nxt_call_dt")*1</f>
        <v>44784</v>
      </c>
      <c r="H30" s="17" cm="1">
        <f t="array" ref="H30">_xll.BDP(curve[[#This Row],[long code]],"nxt_call_dt")*1</f>
        <v>45974</v>
      </c>
      <c r="I30" s="24">
        <f>(curve[[#This Row],[long date]]-curve[[#This Row],[short date]])/365</f>
        <v>3.2602739726027399</v>
      </c>
      <c r="J30" s="26" t="s">
        <v>692</v>
      </c>
      <c r="K30" s="8" cm="1">
        <f t="array" ref="K30">_xll.BDP(curve[[#This Row],[short code]],curve[[#This Row],[spread measure]])</f>
        <v>434.88376969424962</v>
      </c>
      <c r="L30" s="8" cm="1">
        <f t="array" ref="L30">_xll.BDP(curve[[#This Row],[long code]],curve[[#This Row],[spread measure]])</f>
        <v>454.94904343075422</v>
      </c>
      <c r="M30" s="8">
        <f>curve[[#This Row],[long spread]]-curve[[#This Row],[short spread]]</f>
        <v>20.065273736504594</v>
      </c>
      <c r="N30" s="8">
        <f>IF(curve[[#This Row],[years]]=0,"-",curve[[#This Row],[curve]]/curve[[#This Row],[years]])</f>
        <v>6.1544747174993075</v>
      </c>
      <c r="O30" s="8" t="str" cm="1">
        <f t="array" ref="O30">_xll.BDP(curve[[#This Row],[short code]],"bb_composite")</f>
        <v>#N/A N/A</v>
      </c>
      <c r="P30" s="8" t="str" cm="1">
        <f t="array" ref="P30">_xll.BDP(curve[[#This Row],[long code]],"bb_composite")</f>
        <v>#N/A N/A</v>
      </c>
      <c r="Q30" s="8" t="str" cm="1">
        <f t="array" ref="Q30">_xll.BDP(curve[[#This Row],[short code]],"crncy")</f>
        <v>EUR</v>
      </c>
      <c r="R30" s="8" t="str" cm="1">
        <f t="array" ref="R30">_xll.BDP(curve[[#This Row],[long code]],"crncy")</f>
        <v>EUR</v>
      </c>
      <c r="S30" s="8" t="str">
        <f>INDEX(tkrBbg!U:U,MATCH(curve[[#This Row],[ticker]],tkrBbg!T:T,0))</f>
        <v>missing</v>
      </c>
      <c r="T30" s="26" t="s">
        <v>108</v>
      </c>
      <c r="U30" s="8" cm="1">
        <f t="array" aca="1" ref="U30" ca="1">_xll.BDH(curve[[#This Row],[short code]],curve[[#This Row],[hist spread measure]],$V$2)</f>
        <v>440.74</v>
      </c>
      <c r="V30" s="8" cm="1">
        <f t="array" aca="1" ref="V30" ca="1">_xll.BDH(curve[[#This Row],[long code]],curve[[#This Row],[hist spread measure]],$V$2)</f>
        <v>440.65800000000002</v>
      </c>
      <c r="W30" s="8" t="str">
        <f ca="1">IFERROR(curve[[#This Row],[long Spread (14d)]]-curve[[#This Row],[short Spread (14d)]]*1,"-")</f>
        <v>-</v>
      </c>
      <c r="X30" s="8" t="str">
        <f ca="1">IFERROR(curve[[#This Row],[curve (14d)]]/curve[[#This Row],[years]],"-")</f>
        <v>-</v>
      </c>
      <c r="Y30" s="8" t="str">
        <f ca="1">IFERROR(curve[[#This Row],[curve per year]]-curve[[#This Row],[curve per year (14d)]],"-")</f>
        <v>-</v>
      </c>
      <c r="Z30" s="8" cm="1">
        <f t="array" aca="1" ref="Z30" ca="1">_xll.BDH(curve[[#This Row],[short code]],curve[[#This Row],[hist spread measure]],$AA$2)</f>
        <v>503.75099999999998</v>
      </c>
      <c r="AA30" s="8" cm="1">
        <f t="array" aca="1" ref="AA30" ca="1">_xll.BDH(curve[[#This Row],[long code]],curve[[#This Row],[hist spread measure]],$AA$2)</f>
        <v>505.64800000000002</v>
      </c>
      <c r="AB30" s="8" t="str">
        <f ca="1">IFERROR(curve[[#This Row],[long spread (30d)]]-curve[[#This Row],[short spread (30d)]]*1,"-")</f>
        <v>-</v>
      </c>
      <c r="AC30" s="8" t="str">
        <f ca="1">IFERROR(curve[[#This Row],[curve (30d)]]/curve[[#This Row],[years]],"-")</f>
        <v>-</v>
      </c>
      <c r="AD30" s="8" t="str">
        <f ca="1">IFERROR(curve[[#This Row],[curve per year]]-curve[[#This Row],[curve per year (30d)]],"-")</f>
        <v>-</v>
      </c>
    </row>
    <row r="31" spans="2:30" x14ac:dyDescent="0.25">
      <c r="B31" s="6" t="s">
        <v>545</v>
      </c>
      <c r="C31" s="26" t="s">
        <v>363</v>
      </c>
      <c r="D31" s="26" t="s">
        <v>369</v>
      </c>
      <c r="E31" s="2" t="str" cm="1">
        <f t="array" ref="E31">_xll.BDP(curve[[#This Row],[short code]],"security_name")</f>
        <v>VW 2.7 PERP</v>
      </c>
      <c r="F31" s="2" t="str" cm="1">
        <f t="array" ref="F31">_xll.BDP(curve[[#This Row],[long code]],"security_name")</f>
        <v>VW 3 1/2 PERP</v>
      </c>
      <c r="G31" s="17" cm="1">
        <f t="array" ref="G31">_xll.BDP(curve[[#This Row],[short code]],"nxt_call_dt")*1</f>
        <v>44909</v>
      </c>
      <c r="H31" s="17" cm="1">
        <f t="array" ref="H31">_xll.BDP(curve[[#This Row],[long code]],"nxt_call_dt")*1</f>
        <v>47562</v>
      </c>
      <c r="I31" s="24">
        <f>(curve[[#This Row],[long date]]-curve[[#This Row],[short date]])/365</f>
        <v>7.2684931506849315</v>
      </c>
      <c r="J31" s="26" t="s">
        <v>692</v>
      </c>
      <c r="K31" s="8" cm="1">
        <f t="array" ref="K31">_xll.BDP(curve[[#This Row],[short code]],curve[[#This Row],[spread measure]])</f>
        <v>390.22044220971128</v>
      </c>
      <c r="L31" s="8" cm="1">
        <f t="array" ref="L31">_xll.BDP(curve[[#This Row],[long code]],curve[[#This Row],[spread measure]])</f>
        <v>397.37908030076113</v>
      </c>
      <c r="M31" s="8">
        <f>curve[[#This Row],[long spread]]-curve[[#This Row],[short spread]]</f>
        <v>7.1586380910498519</v>
      </c>
      <c r="N31" s="8">
        <f>IF(curve[[#This Row],[years]]=0,"-",curve[[#This Row],[curve]]/curve[[#This Row],[years]])</f>
        <v>0.98488613012936144</v>
      </c>
      <c r="O31" s="8" t="str" cm="1">
        <f t="array" ref="O31">_xll.BDP(curve[[#This Row],[short code]],"bb_composite")</f>
        <v>BBB-</v>
      </c>
      <c r="P31" s="8" t="str" cm="1">
        <f t="array" ref="P31">_xll.BDP(curve[[#This Row],[long code]],"bb_composite")</f>
        <v>BBB-</v>
      </c>
      <c r="Q31" s="8" t="str" cm="1">
        <f t="array" ref="Q31">_xll.BDP(curve[[#This Row],[short code]],"crncy")</f>
        <v>EUR</v>
      </c>
      <c r="R31" s="8" t="str" cm="1">
        <f t="array" ref="R31">_xll.BDP(curve[[#This Row],[long code]],"crncy")</f>
        <v>EUR</v>
      </c>
      <c r="S31" s="8" t="str">
        <f>INDEX(tkrBbg!U:U,MATCH(curve[[#This Row],[ticker]],tkrBbg!T:T,0))</f>
        <v>TMT/ AUTO</v>
      </c>
      <c r="T31" s="26" t="s">
        <v>108</v>
      </c>
      <c r="U31" s="8" cm="1">
        <f t="array" aca="1" ref="U31" ca="1">_xll.BDH(curve[[#This Row],[short code]],curve[[#This Row],[hist spread measure]],$V$2)</f>
        <v>341.84800000000001</v>
      </c>
      <c r="V31" s="8" cm="1">
        <f t="array" aca="1" ref="V31" ca="1">_xll.BDH(curve[[#This Row],[long code]],curve[[#This Row],[hist spread measure]],$V$2)</f>
        <v>377.46600000000001</v>
      </c>
      <c r="W31" s="8" t="str">
        <f ca="1">IFERROR(curve[[#This Row],[long Spread (14d)]]-curve[[#This Row],[short Spread (14d)]]*1,"-")</f>
        <v>-</v>
      </c>
      <c r="X31" s="8" t="str">
        <f ca="1">IFERROR(curve[[#This Row],[curve (14d)]]/curve[[#This Row],[years]],"-")</f>
        <v>-</v>
      </c>
      <c r="Y31" s="8" t="str">
        <f ca="1">IFERROR(curve[[#This Row],[curve per year]]-curve[[#This Row],[curve per year (14d)]],"-")</f>
        <v>-</v>
      </c>
      <c r="Z31" s="8" cm="1">
        <f t="array" aca="1" ref="Z31" ca="1">_xll.BDH(curve[[#This Row],[short code]],curve[[#This Row],[hist spread measure]],$AA$2)</f>
        <v>375.62299999999999</v>
      </c>
      <c r="AA31" s="8" cm="1">
        <f t="array" aca="1" ref="AA31" ca="1">_xll.BDH(curve[[#This Row],[long code]],curve[[#This Row],[hist spread measure]],$AA$2)</f>
        <v>392.42099999999999</v>
      </c>
      <c r="AB31" s="8" t="str">
        <f ca="1">IFERROR(curve[[#This Row],[long spread (30d)]]-curve[[#This Row],[short spread (30d)]]*1,"-")</f>
        <v>-</v>
      </c>
      <c r="AC31" s="8" t="str">
        <f ca="1">IFERROR(curve[[#This Row],[curve (30d)]]/curve[[#This Row],[years]],"-")</f>
        <v>-</v>
      </c>
      <c r="AD31" s="8" t="str">
        <f ca="1">IFERROR(curve[[#This Row],[curve per year]]-curve[[#This Row],[curve per year (30d)]],"-")</f>
        <v>-</v>
      </c>
    </row>
    <row r="32" spans="2:30" x14ac:dyDescent="0.25">
      <c r="B32" s="6" t="s">
        <v>491</v>
      </c>
      <c r="C32" s="26" t="s">
        <v>271</v>
      </c>
      <c r="D32" s="26" t="s">
        <v>272</v>
      </c>
      <c r="E32" s="2" t="str" cm="1">
        <f t="array" ref="E32">_xll.BDP(curve[[#This Row],[short code]],"security_name")</f>
        <v>BERTEL 3 04/23/75</v>
      </c>
      <c r="F32" s="2" t="str" cm="1">
        <f t="array" ref="F32">_xll.BDP(curve[[#This Row],[long code]],"security_name")</f>
        <v>BERTEL 3 1/2 04/23/75</v>
      </c>
      <c r="G32" s="17" cm="1">
        <f t="array" ref="G32">_xll.BDP(curve[[#This Row],[short code]],"nxt_call_dt")*1</f>
        <v>45039</v>
      </c>
      <c r="H32" s="17" cm="1">
        <f t="array" ref="H32">_xll.BDP(curve[[#This Row],[long code]],"nxt_call_dt")*1</f>
        <v>46500</v>
      </c>
      <c r="I32" s="24">
        <f>(curve[[#This Row],[long date]]-curve[[#This Row],[short date]])/365</f>
        <v>4.0027397260273974</v>
      </c>
      <c r="J32" s="26" t="s">
        <v>692</v>
      </c>
      <c r="K32" s="8" cm="1">
        <f t="array" ref="K32">_xll.BDP(curve[[#This Row],[short code]],curve[[#This Row],[spread measure]])</f>
        <v>384.18085939223403</v>
      </c>
      <c r="L32" s="8" cm="1">
        <f t="array" ref="L32">_xll.BDP(curve[[#This Row],[long code]],curve[[#This Row],[spread measure]])</f>
        <v>385.74165183971252</v>
      </c>
      <c r="M32" s="8">
        <f>curve[[#This Row],[long spread]]-curve[[#This Row],[short spread]]</f>
        <v>1.5607924474784909</v>
      </c>
      <c r="N32" s="8">
        <f>IF(curve[[#This Row],[years]]=0,"-",curve[[#This Row],[curve]]/curve[[#This Row],[years]])</f>
        <v>0.38993103581769278</v>
      </c>
      <c r="O32" s="8" t="str" cm="1">
        <f t="array" ref="O32">_xll.BDP(curve[[#This Row],[short code]],"bb_composite")</f>
        <v>BB+</v>
      </c>
      <c r="P32" s="8" t="str" cm="1">
        <f t="array" ref="P32">_xll.BDP(curve[[#This Row],[long code]],"bb_composite")</f>
        <v>BB+</v>
      </c>
      <c r="Q32" s="8" t="str" cm="1">
        <f t="array" ref="Q32">_xll.BDP(curve[[#This Row],[short code]],"crncy")</f>
        <v>EUR</v>
      </c>
      <c r="R32" s="8" t="str" cm="1">
        <f t="array" ref="R32">_xll.BDP(curve[[#This Row],[long code]],"crncy")</f>
        <v>EUR</v>
      </c>
      <c r="S32" s="8" t="str">
        <f>INDEX(tkrBbg!U:U,MATCH(curve[[#This Row],[ticker]],tkrBbg!T:T,0))</f>
        <v>TMT/ AUTO</v>
      </c>
      <c r="T32" s="26" t="s">
        <v>108</v>
      </c>
      <c r="U32" s="8" cm="1">
        <f t="array" aca="1" ref="U32" ca="1">_xll.BDH(curve[[#This Row],[short code]],curve[[#This Row],[hist spread measure]],$V$2)</f>
        <v>392.06400000000002</v>
      </c>
      <c r="V32" s="8" cm="1">
        <f t="array" aca="1" ref="V32" ca="1">_xll.BDH(curve[[#This Row],[long code]],curve[[#This Row],[hist spread measure]],$V$2)</f>
        <v>384.51100000000002</v>
      </c>
      <c r="W32" s="8" t="str">
        <f ca="1">IFERROR(curve[[#This Row],[long Spread (14d)]]-curve[[#This Row],[short Spread (14d)]]*1,"-")</f>
        <v>-</v>
      </c>
      <c r="X32" s="8" t="str">
        <f ca="1">IFERROR(curve[[#This Row],[curve (14d)]]/curve[[#This Row],[years]],"-")</f>
        <v>-</v>
      </c>
      <c r="Y32" s="8" t="str">
        <f ca="1">IFERROR(curve[[#This Row],[curve per year]]-curve[[#This Row],[curve per year (14d)]],"-")</f>
        <v>-</v>
      </c>
      <c r="Z32" s="8" cm="1">
        <f t="array" aca="1" ref="Z32" ca="1">_xll.BDH(curve[[#This Row],[short code]],curve[[#This Row],[hist spread measure]],$AA$2)</f>
        <v>428.25799999999998</v>
      </c>
      <c r="AA32" s="8" cm="1">
        <f t="array" aca="1" ref="AA32" ca="1">_xll.BDH(curve[[#This Row],[long code]],curve[[#This Row],[hist spread measure]],$AA$2)</f>
        <v>402.84300000000002</v>
      </c>
      <c r="AB32" s="8" t="str">
        <f ca="1">IFERROR(curve[[#This Row],[long spread (30d)]]-curve[[#This Row],[short spread (30d)]]*1,"-")</f>
        <v>-</v>
      </c>
      <c r="AC32" s="8" t="str">
        <f ca="1">IFERROR(curve[[#This Row],[curve (30d)]]/curve[[#This Row],[years]],"-")</f>
        <v>-</v>
      </c>
      <c r="AD32" s="8" t="str">
        <f ca="1">IFERROR(curve[[#This Row],[curve per year]]-curve[[#This Row],[curve per year (30d)]],"-")</f>
        <v>-</v>
      </c>
    </row>
    <row r="33" spans="2:30" x14ac:dyDescent="0.25">
      <c r="B33" s="6" t="s">
        <v>511</v>
      </c>
      <c r="C33" s="26" t="s">
        <v>687</v>
      </c>
      <c r="D33" s="26" t="s">
        <v>688</v>
      </c>
      <c r="E33" s="2" t="str" cm="1">
        <f t="array" ref="E33">_xll.BDP(curve[[#This Row],[short code]],"security_name")</f>
        <v>IBESM 1 7/8 PERP</v>
      </c>
      <c r="F33" s="2" t="str" cm="1">
        <f t="array" ref="F33">_xll.BDP(curve[[#This Row],[long code]],"security_name")</f>
        <v>IBESM 3 1/4 PERP</v>
      </c>
      <c r="G33" s="17" cm="1">
        <f t="array" ref="G33">_xll.BDP(curve[[#This Row],[short code]],"nxt_call_dt")*1</f>
        <v>44979</v>
      </c>
      <c r="H33" s="17" cm="1">
        <f t="array" ref="H33">_xll.BDP(curve[[#This Row],[long code]],"nxt_call_dt")*1</f>
        <v>45608</v>
      </c>
      <c r="I33" s="24">
        <f>(curve[[#This Row],[long date]]-curve[[#This Row],[short date]])/365</f>
        <v>1.7232876712328766</v>
      </c>
      <c r="J33" s="26" t="s">
        <v>692</v>
      </c>
      <c r="K33" s="8" cm="1">
        <f t="array" ref="K33">_xll.BDP(curve[[#This Row],[short code]],curve[[#This Row],[spread measure]])</f>
        <v>222.1428624270429</v>
      </c>
      <c r="L33" s="8" cm="1">
        <f t="array" ref="L33">_xll.BDP(curve[[#This Row],[long code]],curve[[#This Row],[spread measure]])</f>
        <v>219.29625994111075</v>
      </c>
      <c r="M33" s="8">
        <f>curve[[#This Row],[long spread]]-curve[[#This Row],[short spread]]</f>
        <v>-2.8466024859321521</v>
      </c>
      <c r="N33" s="8">
        <f>IF(curve[[#This Row],[years]]=0,"-",curve[[#This Row],[curve]]/curve[[#This Row],[years]])</f>
        <v>-1.6518440498652394</v>
      </c>
      <c r="O33" s="8" t="str" cm="1">
        <f t="array" ref="O33">_xll.BDP(curve[[#This Row],[short code]],"bb_composite")</f>
        <v>BBB-</v>
      </c>
      <c r="P33" s="8" t="str" cm="1">
        <f t="array" ref="P33">_xll.BDP(curve[[#This Row],[long code]],"bb_composite")</f>
        <v>BBB-</v>
      </c>
      <c r="Q33" s="8" t="str" cm="1">
        <f t="array" ref="Q33">_xll.BDP(curve[[#This Row],[short code]],"crncy")</f>
        <v>EUR</v>
      </c>
      <c r="R33" s="8" t="str" cm="1">
        <f t="array" ref="R33">_xll.BDP(curve[[#This Row],[long code]],"crncy")</f>
        <v>EUR</v>
      </c>
      <c r="S33" s="8" t="str">
        <f>INDEX(tkrBbg!U:U,MATCH(curve[[#This Row],[ticker]],tkrBbg!T:T,0))</f>
        <v>UTILS</v>
      </c>
      <c r="T33" s="26" t="s">
        <v>108</v>
      </c>
      <c r="U33" s="8" cm="1">
        <f t="array" aca="1" ref="U33" ca="1">_xll.BDH(curve[[#This Row],[short code]],curve[[#This Row],[hist spread measure]],$V$2)</f>
        <v>204.78399999999999</v>
      </c>
      <c r="V33" s="8" cm="1">
        <f t="array" aca="1" ref="V33" ca="1">_xll.BDH(curve[[#This Row],[long code]],curve[[#This Row],[hist spread measure]],$V$2)</f>
        <v>196.84299999999999</v>
      </c>
      <c r="W33" s="8" t="str">
        <f ca="1">IFERROR(curve[[#This Row],[long Spread (14d)]]-curve[[#This Row],[short Spread (14d)]]*1,"-")</f>
        <v>-</v>
      </c>
      <c r="X33" s="8" t="str">
        <f ca="1">IFERROR(curve[[#This Row],[curve (14d)]]/curve[[#This Row],[years]],"-")</f>
        <v>-</v>
      </c>
      <c r="Y33" s="8" t="str">
        <f ca="1">IFERROR(curve[[#This Row],[curve per year]]-curve[[#This Row],[curve per year (14d)]],"-")</f>
        <v>-</v>
      </c>
      <c r="Z33" s="8" cm="1">
        <f t="array" aca="1" ref="Z33" ca="1">_xll.BDH(curve[[#This Row],[short code]],curve[[#This Row],[hist spread measure]],$AA$2)</f>
        <v>202.06</v>
      </c>
      <c r="AA33" s="8" cm="1">
        <f t="array" aca="1" ref="AA33" ca="1">_xll.BDH(curve[[#This Row],[long code]],curve[[#This Row],[hist spread measure]],$AA$2)</f>
        <v>210.202</v>
      </c>
      <c r="AB33" s="8" t="str">
        <f ca="1">IFERROR(curve[[#This Row],[long spread (30d)]]-curve[[#This Row],[short spread (30d)]]*1,"-")</f>
        <v>-</v>
      </c>
      <c r="AC33" s="8" t="str">
        <f ca="1">IFERROR(curve[[#This Row],[curve (30d)]]/curve[[#This Row],[years]],"-")</f>
        <v>-</v>
      </c>
      <c r="AD33" s="8" t="str">
        <f ca="1">IFERROR(curve[[#This Row],[curve per year]]-curve[[#This Row],[curve per year (30d)]],"-")</f>
        <v>-</v>
      </c>
    </row>
    <row r="34" spans="2:30" x14ac:dyDescent="0.25">
      <c r="B34" s="6" t="s">
        <v>525</v>
      </c>
      <c r="C34" s="26" t="s">
        <v>689</v>
      </c>
      <c r="D34" s="26" t="s">
        <v>690</v>
      </c>
      <c r="E34" s="2" t="str" cm="1">
        <f t="array" ref="E34">_xll.BDP(curve[[#This Row],[short code]],"security_name")</f>
        <v>RWE 2 3/4 04/21/75</v>
      </c>
      <c r="F34" s="2" t="str" cm="1">
        <f t="array" ref="F34">_xll.BDP(curve[[#This Row],[long code]],"security_name")</f>
        <v>RWE 3 1/2 04/21/75</v>
      </c>
      <c r="G34" s="17" cm="1">
        <f t="array" ref="G34">_xll.BDP(curve[[#This Row],[short code]],"nxt_call_dt")*1</f>
        <v>44125</v>
      </c>
      <c r="H34" s="17" cm="1">
        <f t="array" ref="H34">_xll.BDP(curve[[#This Row],[long code]],"nxt_call_dt")*1</f>
        <v>45768</v>
      </c>
      <c r="I34" s="24">
        <f>(curve[[#This Row],[long date]]-curve[[#This Row],[short date]])/365</f>
        <v>4.5013698630136982</v>
      </c>
      <c r="J34" s="26" t="s">
        <v>692</v>
      </c>
      <c r="K34" s="8" cm="1">
        <f t="array" ref="K34">_xll.BDP(curve[[#This Row],[short code]],curve[[#This Row],[spread measure]])</f>
        <v>331.99705492702361</v>
      </c>
      <c r="L34" s="8" cm="1">
        <f t="array" ref="L34">_xll.BDP(curve[[#This Row],[long code]],curve[[#This Row],[spread measure]])</f>
        <v>289.71394139362371</v>
      </c>
      <c r="M34" s="8">
        <f>curve[[#This Row],[long spread]]-curve[[#This Row],[short spread]]</f>
        <v>-42.283113533399899</v>
      </c>
      <c r="N34" s="8">
        <f>IF(curve[[#This Row],[years]]=0,"-",curve[[#This Row],[curve]]/curve[[#This Row],[years]])</f>
        <v>-9.3933879730316274</v>
      </c>
      <c r="O34" s="8" t="str" cm="1">
        <f t="array" ref="O34">_xll.BDP(curve[[#This Row],[short code]],"bb_composite")</f>
        <v>BB</v>
      </c>
      <c r="P34" s="8" t="str" cm="1">
        <f t="array" ref="P34">_xll.BDP(curve[[#This Row],[long code]],"bb_composite")</f>
        <v>BB</v>
      </c>
      <c r="Q34" s="8" t="str" cm="1">
        <f t="array" ref="Q34">_xll.BDP(curve[[#This Row],[short code]],"crncy")</f>
        <v>EUR</v>
      </c>
      <c r="R34" s="8" t="str" cm="1">
        <f t="array" ref="R34">_xll.BDP(curve[[#This Row],[long code]],"crncy")</f>
        <v>EUR</v>
      </c>
      <c r="S34" s="8" t="str">
        <f>INDEX(tkrBbg!U:U,MATCH(curve[[#This Row],[ticker]],tkrBbg!T:T,0))</f>
        <v>UTILS</v>
      </c>
      <c r="T34" s="26" t="s">
        <v>108</v>
      </c>
      <c r="U34" s="8" cm="1">
        <f t="array" aca="1" ref="U34" ca="1">_xll.BDH(curve[[#This Row],[short code]],curve[[#This Row],[hist spread measure]],$V$2)</f>
        <v>313.005</v>
      </c>
      <c r="V34" s="8" cm="1">
        <f t="array" aca="1" ref="V34" ca="1">_xll.BDH(curve[[#This Row],[long code]],curve[[#This Row],[hist spread measure]],$V$2)</f>
        <v>288.95600000000002</v>
      </c>
      <c r="W34" s="8" t="str">
        <f ca="1">IFERROR(curve[[#This Row],[long Spread (14d)]]-curve[[#This Row],[short Spread (14d)]]*1,"-")</f>
        <v>-</v>
      </c>
      <c r="X34" s="8" t="str">
        <f ca="1">IFERROR(curve[[#This Row],[curve (14d)]]/curve[[#This Row],[years]],"-")</f>
        <v>-</v>
      </c>
      <c r="Y34" s="8" t="str">
        <f ca="1">IFERROR(curve[[#This Row],[curve per year]]-curve[[#This Row],[curve per year (14d)]],"-")</f>
        <v>-</v>
      </c>
      <c r="Z34" s="8" cm="1">
        <f t="array" aca="1" ref="Z34" ca="1">_xll.BDH(curve[[#This Row],[short code]],curve[[#This Row],[hist spread measure]],$AA$2)</f>
        <v>410.35500000000002</v>
      </c>
      <c r="AA34" s="8" cm="1">
        <f t="array" aca="1" ref="AA34" ca="1">_xll.BDH(curve[[#This Row],[long code]],curve[[#This Row],[hist spread measure]],$AA$2)</f>
        <v>308.274</v>
      </c>
      <c r="AB34" s="8" t="str">
        <f ca="1">IFERROR(curve[[#This Row],[long spread (30d)]]-curve[[#This Row],[short spread (30d)]]*1,"-")</f>
        <v>-</v>
      </c>
      <c r="AC34" s="8" t="str">
        <f ca="1">IFERROR(curve[[#This Row],[curve (30d)]]/curve[[#This Row],[years]],"-")</f>
        <v>-</v>
      </c>
      <c r="AD34" s="8" t="str">
        <f ca="1">IFERROR(curve[[#This Row],[curve per year]]-curve[[#This Row],[curve per year (30d)]],"-")</f>
        <v>-</v>
      </c>
    </row>
    <row r="35" spans="2:30" x14ac:dyDescent="0.25">
      <c r="B35" s="6" t="s">
        <v>535</v>
      </c>
      <c r="C35" s="26" t="s">
        <v>288</v>
      </c>
      <c r="D35" s="26" t="s">
        <v>293</v>
      </c>
      <c r="E35" s="2" t="str" cm="1">
        <f t="array" ref="E35">_xll.BDP(curve[[#This Row],[short code]],"security_name")</f>
        <v>TELEFO 3 PERP</v>
      </c>
      <c r="F35" s="2" t="str" cm="1">
        <f t="array" ref="F35">_xll.BDP(curve[[#This Row],[long code]],"security_name")</f>
        <v>TELEFO 2 7/8 PERP</v>
      </c>
      <c r="G35" s="17" cm="1">
        <f t="array" ref="G35">_xll.BDP(curve[[#This Row],[short code]],"nxt_call_dt")*1</f>
        <v>45173</v>
      </c>
      <c r="H35" s="17" cm="1">
        <f t="array" ref="H35">_xll.BDP(curve[[#This Row],[long code]],"nxt_call_dt")*1</f>
        <v>46562</v>
      </c>
      <c r="I35" s="24">
        <f>(curve[[#This Row],[long date]]-curve[[#This Row],[short date]])/365</f>
        <v>3.8054794520547945</v>
      </c>
      <c r="J35" s="26" t="s">
        <v>692</v>
      </c>
      <c r="K35" s="8" cm="1">
        <f t="array" ref="K35">_xll.BDP(curve[[#This Row],[short code]],curve[[#This Row],[spread measure]])</f>
        <v>407.51497085946909</v>
      </c>
      <c r="L35" s="8" cm="1">
        <f t="array" ref="L35">_xll.BDP(curve[[#This Row],[long code]],curve[[#This Row],[spread measure]])</f>
        <v>391.29338643468475</v>
      </c>
      <c r="M35" s="8">
        <f>curve[[#This Row],[long spread]]-curve[[#This Row],[short spread]]</f>
        <v>-16.221584424784339</v>
      </c>
      <c r="N35" s="8">
        <f>IF(curve[[#This Row],[years]]=0,"-",curve[[#This Row],[curve]]/curve[[#This Row],[years]])</f>
        <v>-4.2626913715236023</v>
      </c>
      <c r="O35" s="8" t="str" cm="1">
        <f t="array" ref="O35">_xll.BDP(curve[[#This Row],[short code]],"bb_composite")</f>
        <v>BB</v>
      </c>
      <c r="P35" s="8" t="str" cm="1">
        <f t="array" ref="P35">_xll.BDP(curve[[#This Row],[long code]],"bb_composite")</f>
        <v>BB</v>
      </c>
      <c r="Q35" s="8" t="str" cm="1">
        <f t="array" ref="Q35">_xll.BDP(curve[[#This Row],[short code]],"crncy")</f>
        <v>EUR</v>
      </c>
      <c r="R35" s="8" t="str" cm="1">
        <f t="array" ref="R35">_xll.BDP(curve[[#This Row],[long code]],"crncy")</f>
        <v>EUR</v>
      </c>
      <c r="S35" s="8" t="str">
        <f>INDEX(tkrBbg!U:U,MATCH(curve[[#This Row],[ticker]],tkrBbg!T:T,0))</f>
        <v>TMT/ AUTO</v>
      </c>
      <c r="T35" s="26" t="s">
        <v>108</v>
      </c>
      <c r="U35" s="8" cm="1">
        <f t="array" aca="1" ref="U35" ca="1">_xll.BDH(curve[[#This Row],[short code]],curve[[#This Row],[hist spread measure]],$V$2)</f>
        <v>407.68299999999999</v>
      </c>
      <c r="V35" s="8" cm="1">
        <f t="array" aca="1" ref="V35" ca="1">_xll.BDH(curve[[#This Row],[long code]],curve[[#This Row],[hist spread measure]],$V$2)</f>
        <v>368.108</v>
      </c>
      <c r="W35" s="8" t="str">
        <f ca="1">IFERROR(curve[[#This Row],[long Spread (14d)]]-curve[[#This Row],[short Spread (14d)]]*1,"-")</f>
        <v>-</v>
      </c>
      <c r="X35" s="8" t="str">
        <f ca="1">IFERROR(curve[[#This Row],[curve (14d)]]/curve[[#This Row],[years]],"-")</f>
        <v>-</v>
      </c>
      <c r="Y35" s="8" t="str">
        <f ca="1">IFERROR(curve[[#This Row],[curve per year]]-curve[[#This Row],[curve per year (14d)]],"-")</f>
        <v>-</v>
      </c>
      <c r="Z35" s="8" cm="1">
        <f t="array" aca="1" ref="Z35" ca="1">_xll.BDH(curve[[#This Row],[short code]],curve[[#This Row],[hist spread measure]],$AA$2)</f>
        <v>374.26499999999999</v>
      </c>
      <c r="AA35" s="8" cm="1">
        <f t="array" aca="1" ref="AA35" ca="1">_xll.BDH(curve[[#This Row],[long code]],curve[[#This Row],[hist spread measure]],$AA$2)</f>
        <v>385.25900000000001</v>
      </c>
      <c r="AB35" s="8" t="str">
        <f ca="1">IFERROR(curve[[#This Row],[long spread (30d)]]-curve[[#This Row],[short spread (30d)]]*1,"-")</f>
        <v>-</v>
      </c>
      <c r="AC35" s="8" t="str">
        <f ca="1">IFERROR(curve[[#This Row],[curve (30d)]]/curve[[#This Row],[years]],"-")</f>
        <v>-</v>
      </c>
      <c r="AD35" s="8" t="str">
        <f ca="1">IFERROR(curve[[#This Row],[curve per year]]-curve[[#This Row],[curve per year (30d)]],"-")</f>
        <v>-</v>
      </c>
    </row>
    <row r="36" spans="2:30" x14ac:dyDescent="0.25">
      <c r="B36" s="6" t="s">
        <v>544</v>
      </c>
      <c r="C36" s="26" t="s">
        <v>294</v>
      </c>
      <c r="D36" s="26" t="s">
        <v>295</v>
      </c>
      <c r="E36" s="2" t="str" cm="1">
        <f t="array" ref="E36">_xll.BDP(curve[[#This Row],[short code]],"security_name")</f>
        <v>VOD 3.1 01/03/79</v>
      </c>
      <c r="F36" s="2" t="str" cm="1">
        <f t="array" ref="F36">_xll.BDP(curve[[#This Row],[long code]],"security_name")</f>
        <v>VOD 4.2 10/03/78</v>
      </c>
      <c r="G36" s="17" cm="1">
        <f t="array" ref="G36">_xll.BDP(curve[[#This Row],[short code]],"nxt_call_dt")*1</f>
        <v>45202</v>
      </c>
      <c r="H36" s="17" cm="1">
        <f t="array" ref="H36">_xll.BDP(curve[[#This Row],[long code]],"nxt_call_dt")*1</f>
        <v>46937</v>
      </c>
      <c r="I36" s="24">
        <f>(curve[[#This Row],[long date]]-curve[[#This Row],[short date]])/365</f>
        <v>4.7534246575342465</v>
      </c>
      <c r="J36" s="26" t="s">
        <v>692</v>
      </c>
      <c r="K36" s="8" cm="1">
        <f t="array" ref="K36">_xll.BDP(curve[[#This Row],[short code]],curve[[#This Row],[spread measure]])</f>
        <v>344.0497410340314</v>
      </c>
      <c r="L36" s="8" cm="1">
        <f t="array" ref="L36">_xll.BDP(curve[[#This Row],[long code]],curve[[#This Row],[spread measure]])</f>
        <v>323.03056241904943</v>
      </c>
      <c r="M36" s="8">
        <f>curve[[#This Row],[long spread]]-curve[[#This Row],[short spread]]</f>
        <v>-21.019178614981968</v>
      </c>
      <c r="N36" s="8">
        <f>IF(curve[[#This Row],[years]]=0,"-",curve[[#This Row],[curve]]/curve[[#This Row],[years]])</f>
        <v>-4.4219021293766101</v>
      </c>
      <c r="O36" s="8" t="str" cm="1">
        <f t="array" ref="O36">_xll.BDP(curve[[#This Row],[short code]],"bb_composite")</f>
        <v>BB+</v>
      </c>
      <c r="P36" s="8" t="str" cm="1">
        <f t="array" ref="P36">_xll.BDP(curve[[#This Row],[long code]],"bb_composite")</f>
        <v>BB+</v>
      </c>
      <c r="Q36" s="8" t="str" cm="1">
        <f t="array" ref="Q36">_xll.BDP(curve[[#This Row],[short code]],"crncy")</f>
        <v>EUR</v>
      </c>
      <c r="R36" s="8" t="str" cm="1">
        <f t="array" ref="R36">_xll.BDP(curve[[#This Row],[long code]],"crncy")</f>
        <v>EUR</v>
      </c>
      <c r="S36" s="8" t="str">
        <f>INDEX(tkrBbg!U:U,MATCH(curve[[#This Row],[ticker]],tkrBbg!T:T,0))</f>
        <v>TMT/ AUTO</v>
      </c>
      <c r="T36" s="26" t="s">
        <v>108</v>
      </c>
      <c r="U36" s="8" cm="1">
        <f t="array" aca="1" ref="U36" ca="1">_xll.BDH(curve[[#This Row],[short code]],curve[[#This Row],[hist spread measure]],$V$2)</f>
        <v>308.89699999999999</v>
      </c>
      <c r="V36" s="8" cm="1">
        <f t="array" aca="1" ref="V36" ca="1">_xll.BDH(curve[[#This Row],[long code]],curve[[#This Row],[hist spread measure]],$V$2)</f>
        <v>316.17099999999999</v>
      </c>
      <c r="W36" s="8" t="str">
        <f ca="1">IFERROR(curve[[#This Row],[long Spread (14d)]]-curve[[#This Row],[short Spread (14d)]]*1,"-")</f>
        <v>-</v>
      </c>
      <c r="X36" s="8" t="str">
        <f ca="1">IFERROR(curve[[#This Row],[curve (14d)]]/curve[[#This Row],[years]],"-")</f>
        <v>-</v>
      </c>
      <c r="Y36" s="8" t="str">
        <f ca="1">IFERROR(curve[[#This Row],[curve per year]]-curve[[#This Row],[curve per year (14d)]],"-")</f>
        <v>-</v>
      </c>
      <c r="Z36" s="8" cm="1">
        <f t="array" aca="1" ref="Z36" ca="1">_xll.BDH(curve[[#This Row],[short code]],curve[[#This Row],[hist spread measure]],$AA$2)</f>
        <v>314.71800000000002</v>
      </c>
      <c r="AA36" s="8" cm="1">
        <f t="array" aca="1" ref="AA36" ca="1">_xll.BDH(curve[[#This Row],[long code]],curve[[#This Row],[hist spread measure]],$AA$2)</f>
        <v>344.58800000000002</v>
      </c>
      <c r="AB36" s="8" t="str">
        <f ca="1">IFERROR(curve[[#This Row],[long spread (30d)]]-curve[[#This Row],[short spread (30d)]]*1,"-")</f>
        <v>-</v>
      </c>
      <c r="AC36" s="8" t="str">
        <f ca="1">IFERROR(curve[[#This Row],[curve (30d)]]/curve[[#This Row],[years]],"-")</f>
        <v>-</v>
      </c>
      <c r="AD36" s="8" t="str">
        <f ca="1">IFERROR(curve[[#This Row],[curve per year]]-curve[[#This Row],[curve per year (30d)]],"-")</f>
        <v>-</v>
      </c>
    </row>
    <row r="37" spans="2:30" x14ac:dyDescent="0.25">
      <c r="B37" s="6" t="s">
        <v>483</v>
      </c>
      <c r="C37" s="26" t="s">
        <v>669</v>
      </c>
      <c r="D37" s="26" t="s">
        <v>670</v>
      </c>
      <c r="E37" s="2" t="str" cm="1">
        <f t="array" ref="E37">_xll.BDP(curve[[#This Row],[short code]],"security_name")</f>
        <v>AKEFP 2 3/4 PERP</v>
      </c>
      <c r="F37" s="2" t="str" cm="1">
        <f t="array" ref="F37">_xll.BDP(curve[[#This Row],[long code]],"security_name")</f>
        <v>AKEFP 1 1/2 PERP</v>
      </c>
      <c r="G37" s="17" cm="1">
        <f t="array" ref="G37">_xll.BDP(curve[[#This Row],[short code]],"nxt_call_dt")*1</f>
        <v>45460</v>
      </c>
      <c r="H37" s="17" cm="1">
        <f t="array" ref="H37">_xll.BDP(curve[[#This Row],[long code]],"nxt_call_dt")*1</f>
        <v>45951</v>
      </c>
      <c r="I37" s="24">
        <f>(curve[[#This Row],[long date]]-curve[[#This Row],[short date]])/365</f>
        <v>1.3452054794520547</v>
      </c>
      <c r="J37" s="26" t="s">
        <v>692</v>
      </c>
      <c r="K37" s="8" cm="1">
        <f t="array" ref="K37">_xll.BDP(curve[[#This Row],[short code]],curve[[#This Row],[spread measure]])</f>
        <v>301.29541475105333</v>
      </c>
      <c r="L37" s="8" cm="1">
        <f t="array" ref="L37">_xll.BDP(curve[[#This Row],[long code]],curve[[#This Row],[spread measure]])</f>
        <v>293.70366400825537</v>
      </c>
      <c r="M37" s="8">
        <f>curve[[#This Row],[long spread]]-curve[[#This Row],[short spread]]</f>
        <v>-7.5917507427979558</v>
      </c>
      <c r="N37" s="8">
        <f>IF(curve[[#This Row],[years]]=0,"-",curve[[#This Row],[curve]]/curve[[#This Row],[years]])</f>
        <v>-5.643562161143084</v>
      </c>
      <c r="O37" s="8" t="str" cm="1">
        <f t="array" ref="O37">_xll.BDP(curve[[#This Row],[short code]],"bb_composite")</f>
        <v>BBB-</v>
      </c>
      <c r="P37" s="8" t="str" cm="1">
        <f t="array" ref="P37">_xll.BDP(curve[[#This Row],[long code]],"bb_composite")</f>
        <v>BBB-</v>
      </c>
      <c r="Q37" s="8" t="str" cm="1">
        <f t="array" ref="Q37">_xll.BDP(curve[[#This Row],[short code]],"crncy")</f>
        <v>EUR</v>
      </c>
      <c r="R37" s="8" t="str" cm="1">
        <f t="array" ref="R37">_xll.BDP(curve[[#This Row],[long code]],"crncy")</f>
        <v>EUR</v>
      </c>
      <c r="S37" s="8" t="str">
        <f>INDEX(tkrBbg!U:U,MATCH(curve[[#This Row],[ticker]],tkrBbg!T:T,0))</f>
        <v>Low Beta</v>
      </c>
      <c r="T37" s="26" t="s">
        <v>108</v>
      </c>
      <c r="U37" s="8" cm="1">
        <f t="array" aca="1" ref="U37" ca="1">_xll.BDH(curve[[#This Row],[short code]],curve[[#This Row],[hist spread measure]],$V$2)</f>
        <v>284.08699999999999</v>
      </c>
      <c r="V37" s="8" cm="1">
        <f t="array" aca="1" ref="V37" ca="1">_xll.BDH(curve[[#This Row],[long code]],curve[[#This Row],[hist spread measure]],$V$2)</f>
        <v>275.81099999999998</v>
      </c>
      <c r="W37" s="8" t="str">
        <f ca="1">IFERROR(curve[[#This Row],[long Spread (14d)]]-curve[[#This Row],[short Spread (14d)]]*1,"-")</f>
        <v>-</v>
      </c>
      <c r="X37" s="8" t="str">
        <f ca="1">IFERROR(curve[[#This Row],[curve (14d)]]/curve[[#This Row],[years]],"-")</f>
        <v>-</v>
      </c>
      <c r="Y37" s="8" t="str">
        <f ca="1">IFERROR(curve[[#This Row],[curve per year]]-curve[[#This Row],[curve per year (14d)]],"-")</f>
        <v>-</v>
      </c>
      <c r="Z37" s="8" cm="1">
        <f t="array" aca="1" ref="Z37" ca="1">_xll.BDH(curve[[#This Row],[short code]],curve[[#This Row],[hist spread measure]],$AA$2)</f>
        <v>330.80399999999997</v>
      </c>
      <c r="AA37" s="8" cm="1">
        <f t="array" aca="1" ref="AA37" ca="1">_xll.BDH(curve[[#This Row],[long code]],curve[[#This Row],[hist spread measure]],$AA$2)</f>
        <v>329.11700000000002</v>
      </c>
      <c r="AB37" s="8" t="str">
        <f ca="1">IFERROR(curve[[#This Row],[long spread (30d)]]-curve[[#This Row],[short spread (30d)]]*1,"-")</f>
        <v>-</v>
      </c>
      <c r="AC37" s="8" t="str">
        <f ca="1">IFERROR(curve[[#This Row],[curve (30d)]]/curve[[#This Row],[years]],"-")</f>
        <v>-</v>
      </c>
      <c r="AD37" s="8" t="str">
        <f ca="1">IFERROR(curve[[#This Row],[curve per year]]-curve[[#This Row],[curve per year (30d)]],"-")</f>
        <v>-</v>
      </c>
    </row>
    <row r="38" spans="2:30" x14ac:dyDescent="0.25">
      <c r="B38" s="6" t="s">
        <v>505</v>
      </c>
      <c r="C38" s="26" t="s">
        <v>304</v>
      </c>
      <c r="D38" s="26" t="s">
        <v>307</v>
      </c>
      <c r="E38" s="2" t="str" cm="1">
        <f t="array" ref="E38">_xll.BDP(curve[[#This Row],[short code]],"security_name")</f>
        <v>ENGIFP 1 3/8 PERP</v>
      </c>
      <c r="F38" s="2" t="str" cm="1">
        <f t="array" ref="F38">_xll.BDP(curve[[#This Row],[long code]],"security_name")</f>
        <v>ENGIFP 1 5/8 PERP</v>
      </c>
      <c r="G38" s="17" cm="1">
        <f t="array" ref="G38">_xll.BDP(curve[[#This Row],[short code]],"nxt_call_dt")*1</f>
        <v>44942</v>
      </c>
      <c r="H38" s="17" cm="1">
        <f t="array" ref="H38">_xll.BDP(curve[[#This Row],[long code]],"nxt_call_dt")*1</f>
        <v>45755</v>
      </c>
      <c r="I38" s="24">
        <f>(curve[[#This Row],[long date]]-curve[[#This Row],[short date]])/365</f>
        <v>2.2273972602739724</v>
      </c>
      <c r="J38" s="26" t="s">
        <v>692</v>
      </c>
      <c r="K38" s="8" cm="1">
        <f t="array" ref="K38">_xll.BDP(curve[[#This Row],[short code]],curve[[#This Row],[spread measure]])</f>
        <v>269.61932905584274</v>
      </c>
      <c r="L38" s="8" cm="1">
        <f t="array" ref="L38">_xll.BDP(curve[[#This Row],[long code]],curve[[#This Row],[spread measure]])</f>
        <v>251.54584096447232</v>
      </c>
      <c r="M38" s="8">
        <f>curve[[#This Row],[long spread]]-curve[[#This Row],[short spread]]</f>
        <v>-18.073488091370422</v>
      </c>
      <c r="N38" s="8">
        <f>IF(curve[[#This Row],[years]]=0,"-",curve[[#This Row],[curve]]/curve[[#This Row],[years]])</f>
        <v>-8.1141736203569543</v>
      </c>
      <c r="O38" s="8" t="str" cm="1">
        <f t="array" ref="O38">_xll.BDP(curve[[#This Row],[short code]],"bb_composite")</f>
        <v>BBB</v>
      </c>
      <c r="P38" s="8" t="str" cm="1">
        <f t="array" ref="P38">_xll.BDP(curve[[#This Row],[long code]],"bb_composite")</f>
        <v>BBB</v>
      </c>
      <c r="Q38" s="8" t="str" cm="1">
        <f t="array" ref="Q38">_xll.BDP(curve[[#This Row],[short code]],"crncy")</f>
        <v>EUR</v>
      </c>
      <c r="R38" s="8" t="str" cm="1">
        <f t="array" ref="R38">_xll.BDP(curve[[#This Row],[long code]],"crncy")</f>
        <v>EUR</v>
      </c>
      <c r="S38" s="8" t="str">
        <f>INDEX(tkrBbg!U:U,MATCH(curve[[#This Row],[ticker]],tkrBbg!T:T,0))</f>
        <v>UTILS</v>
      </c>
      <c r="T38" s="26" t="s">
        <v>108</v>
      </c>
      <c r="U38" s="8" cm="1">
        <f t="array" aca="1" ref="U38" ca="1">_xll.BDH(curve[[#This Row],[short code]],curve[[#This Row],[hist spread measure]],$V$2)</f>
        <v>277.63099999999997</v>
      </c>
      <c r="V38" s="8" cm="1">
        <f t="array" aca="1" ref="V38" ca="1">_xll.BDH(curve[[#This Row],[long code]],curve[[#This Row],[hist spread measure]],$V$2)</f>
        <v>233.952</v>
      </c>
      <c r="W38" s="8" t="str">
        <f ca="1">IFERROR(curve[[#This Row],[long Spread (14d)]]-curve[[#This Row],[short Spread (14d)]]*1,"-")</f>
        <v>-</v>
      </c>
      <c r="X38" s="8" t="str">
        <f ca="1">IFERROR(curve[[#This Row],[curve (14d)]]/curve[[#This Row],[years]],"-")</f>
        <v>-</v>
      </c>
      <c r="Y38" s="8" t="str">
        <f ca="1">IFERROR(curve[[#This Row],[curve per year]]-curve[[#This Row],[curve per year (14d)]],"-")</f>
        <v>-</v>
      </c>
      <c r="Z38" s="8" cm="1">
        <f t="array" aca="1" ref="Z38" ca="1">_xll.BDH(curve[[#This Row],[short code]],curve[[#This Row],[hist spread measure]],$AA$2)</f>
        <v>244.155</v>
      </c>
      <c r="AA38" s="8" cm="1">
        <f t="array" aca="1" ref="AA38" ca="1">_xll.BDH(curve[[#This Row],[long code]],curve[[#This Row],[hist spread measure]],$AA$2)</f>
        <v>251.13499999999999</v>
      </c>
      <c r="AB38" s="8" t="str">
        <f ca="1">IFERROR(curve[[#This Row],[long spread (30d)]]-curve[[#This Row],[short spread (30d)]]*1,"-")</f>
        <v>-</v>
      </c>
      <c r="AC38" s="8" t="str">
        <f ca="1">IFERROR(curve[[#This Row],[curve (30d)]]/curve[[#This Row],[years]],"-")</f>
        <v>-</v>
      </c>
      <c r="AD38" s="8" t="str">
        <f ca="1">IFERROR(curve[[#This Row],[curve per year]]-curve[[#This Row],[curve per year (30d)]],"-")</f>
        <v>-</v>
      </c>
    </row>
    <row r="39" spans="2:30" x14ac:dyDescent="0.25">
      <c r="B39" s="45" t="s">
        <v>541</v>
      </c>
      <c r="C39" s="46" t="s">
        <v>380</v>
      </c>
      <c r="D39" s="46" t="s">
        <v>381</v>
      </c>
      <c r="E39" s="2" t="str" cm="1">
        <f t="array" ref="E39">_xll.BDP(curve[[#This Row],[short code]],"security_name")</f>
        <v>ULFP 2 1/8 PERP</v>
      </c>
      <c r="F39" s="2" t="str" cm="1">
        <f t="array" ref="F39">_xll.BDP(curve[[#This Row],[long code]],"security_name")</f>
        <v>ULFP 2 7/8 PERP</v>
      </c>
      <c r="G39" s="17" cm="1">
        <f t="array" ref="G39">_xll.BDP(curve[[#This Row],[short code]],"nxt_call_dt")*1</f>
        <v>45132</v>
      </c>
      <c r="H39" s="17" cm="1">
        <f t="array" ref="H39">_xll.BDP(curve[[#This Row],[long code]],"nxt_call_dt")*1</f>
        <v>46047</v>
      </c>
      <c r="I39" s="24">
        <f>(curve[[#This Row],[long date]]-curve[[#This Row],[short date]])/365</f>
        <v>2.506849315068493</v>
      </c>
      <c r="J39" s="26" t="s">
        <v>692</v>
      </c>
      <c r="K39" s="8" cm="1">
        <f t="array" ref="K39">_xll.BDP(curve[[#This Row],[short code]],curve[[#This Row],[spread measure]])</f>
        <v>693.37736746699102</v>
      </c>
      <c r="L39" s="8" cm="1">
        <f t="array" ref="L39">_xll.BDP(curve[[#This Row],[long code]],curve[[#This Row],[spread measure]])</f>
        <v>557.92916035873316</v>
      </c>
      <c r="M39" s="8">
        <f>curve[[#This Row],[long spread]]-curve[[#This Row],[short spread]]</f>
        <v>-135.44820710825786</v>
      </c>
      <c r="N39" s="8">
        <f>IF(curve[[#This Row],[years]]=0,"-",curve[[#This Row],[curve]]/curve[[#This Row],[years]])</f>
        <v>-54.031252015862428</v>
      </c>
      <c r="O39" s="8" t="str" cm="1">
        <f t="array" ref="O39">_xll.BDP(curve[[#This Row],[short code]],"bb_composite")</f>
        <v>BBB</v>
      </c>
      <c r="P39" s="8" t="str" cm="1">
        <f t="array" ref="P39">_xll.BDP(curve[[#This Row],[long code]],"bb_composite")</f>
        <v>BBB</v>
      </c>
      <c r="Q39" s="8" t="str" cm="1">
        <f t="array" ref="Q39">_xll.BDP(curve[[#This Row],[short code]],"crncy")</f>
        <v>EUR</v>
      </c>
      <c r="R39" s="8" t="str" cm="1">
        <f t="array" ref="R39">_xll.BDP(curve[[#This Row],[long code]],"crncy")</f>
        <v>EUR</v>
      </c>
      <c r="S39" s="8" t="str">
        <f>INDEX(tkrBbg!U:U,MATCH(curve[[#This Row],[ticker]],tkrBbg!T:T,0))</f>
        <v>REIT</v>
      </c>
      <c r="T39" s="26" t="s">
        <v>108</v>
      </c>
      <c r="U39" s="8" cm="1">
        <f t="array" aca="1" ref="U39" ca="1">_xll.BDH(curve[[#This Row],[short code]],curve[[#This Row],[hist spread measure]],$V$2)</f>
        <v>653.649</v>
      </c>
      <c r="V39" s="8" cm="1">
        <f t="array" aca="1" ref="V39" ca="1">_xll.BDH(curve[[#This Row],[long code]],curve[[#This Row],[hist spread measure]],$V$2)</f>
        <v>537.33600000000001</v>
      </c>
      <c r="W39" s="8" t="str">
        <f ca="1">IFERROR(curve[[#This Row],[long Spread (14d)]]-curve[[#This Row],[short Spread (14d)]]*1,"-")</f>
        <v>-</v>
      </c>
      <c r="X39" s="8" t="str">
        <f ca="1">IFERROR(curve[[#This Row],[curve (14d)]]/curve[[#This Row],[years]],"-")</f>
        <v>-</v>
      </c>
      <c r="Y39" s="8" t="str">
        <f ca="1">IFERROR(curve[[#This Row],[curve per year]]-curve[[#This Row],[curve per year (14d)]],"-")</f>
        <v>-</v>
      </c>
      <c r="Z39" s="8" cm="1">
        <f t="array" aca="1" ref="Z39" ca="1">_xll.BDH(curve[[#This Row],[short code]],curve[[#This Row],[hist spread measure]],$AA$2)</f>
        <v>720.20699999999999</v>
      </c>
      <c r="AA39" s="8" cm="1">
        <f t="array" aca="1" ref="AA39" ca="1">_xll.BDH(curve[[#This Row],[long code]],curve[[#This Row],[hist spread measure]],$AA$2)</f>
        <v>610.71500000000003</v>
      </c>
      <c r="AB39" s="8" t="str">
        <f ca="1">IFERROR(curve[[#This Row],[long spread (30d)]]-curve[[#This Row],[short spread (30d)]]*1,"-")</f>
        <v>-</v>
      </c>
      <c r="AC39" s="8" t="str">
        <f ca="1">IFERROR(curve[[#This Row],[curve (30d)]]/curve[[#This Row],[years]],"-")</f>
        <v>-</v>
      </c>
      <c r="AD39" s="8" t="str">
        <f ca="1">IFERROR(curve[[#This Row],[curve per year]]-curve[[#This Row],[curve per year (30d)]],"-")</f>
        <v>-</v>
      </c>
    </row>
    <row r="45" spans="2:30" x14ac:dyDescent="0.25">
      <c r="C45" s="2" t="s">
        <v>596</v>
      </c>
      <c r="D45" s="2" t="s">
        <v>429</v>
      </c>
      <c r="E45" s="2" t="s">
        <v>656</v>
      </c>
      <c r="F45" s="2" t="s">
        <v>433</v>
      </c>
    </row>
    <row r="46" spans="2:30" x14ac:dyDescent="0.25">
      <c r="C46" s="2" t="str" cm="1">
        <f t="array" ref="C46:C51">_xlfn.UNIQUE(curve[RH sector])</f>
        <v>Low Beta</v>
      </c>
      <c r="D46" s="8">
        <f>_xlfn.MINIFS(curve[curve per year],curve[RH sector],C46)</f>
        <v>-5.643562161143084</v>
      </c>
      <c r="E46" s="8">
        <f>AVERAGEIF(curve[RH sector],C46,curve[curve per year])</f>
        <v>20.115330077309366</v>
      </c>
      <c r="F46" s="8">
        <f>_xlfn.MAXIFS(curve[curve per year],curve[RH sector],C46)</f>
        <v>87.594190613041462</v>
      </c>
    </row>
    <row r="47" spans="2:30" x14ac:dyDescent="0.25">
      <c r="C47" s="2" t="str">
        <v>TMT/ AUTO</v>
      </c>
      <c r="D47" s="8">
        <f>_xlfn.MINIFS(curve[curve per year],curve[RH sector],C47)</f>
        <v>-4.4219021293766101</v>
      </c>
      <c r="E47" s="8">
        <f>AVERAGEIF(curve[RH sector],C47,curve[curve per year])</f>
        <v>8.7692741882976506</v>
      </c>
      <c r="F47" s="8">
        <f>_xlfn.MAXIFS(curve[curve per year],curve[RH sector],C47)</f>
        <v>53.118705592495594</v>
      </c>
    </row>
    <row r="48" spans="2:30" x14ac:dyDescent="0.25">
      <c r="C48" s="2" t="str">
        <v>REIT</v>
      </c>
      <c r="D48" s="8">
        <f>_xlfn.MINIFS(curve[curve per year],curve[RH sector],C48)</f>
        <v>-54.031252015862428</v>
      </c>
      <c r="E48" s="8">
        <f>AVERAGEIF(curve[RH sector],C48,curve[curve per year])</f>
        <v>9.7938198005280643</v>
      </c>
      <c r="F48" s="8">
        <f>_xlfn.MAXIFS(curve[curve per year],curve[RH sector],C48)</f>
        <v>46.494022574393291</v>
      </c>
    </row>
    <row r="49" spans="3:6" x14ac:dyDescent="0.25">
      <c r="C49" s="2" t="str">
        <v>UTILS</v>
      </c>
      <c r="D49" s="8">
        <f>_xlfn.MINIFS(curve[curve per year],curve[RH sector],C49)</f>
        <v>-9.3933879730316274</v>
      </c>
      <c r="E49" s="8">
        <f>AVERAGEIF(curve[RH sector],C49,curve[curve per year])</f>
        <v>8.844336954970526</v>
      </c>
      <c r="F49" s="8">
        <f>_xlfn.MAXIFS(curve[curve per year],curve[RH sector],C49)</f>
        <v>25.18189781419175</v>
      </c>
    </row>
    <row r="50" spans="3:6" x14ac:dyDescent="0.25">
      <c r="C50" s="2" t="str">
        <v>Energy</v>
      </c>
      <c r="D50" s="8">
        <f>_xlfn.MINIFS(curve[curve per year],curve[RH sector],C50)</f>
        <v>-1.0728716963692522</v>
      </c>
      <c r="E50" s="8">
        <f>AVERAGEIF(curve[RH sector],C50,curve[curve per year])</f>
        <v>9.9560906757281451</v>
      </c>
      <c r="F50" s="8">
        <f>_xlfn.MAXIFS(curve[curve per year],curve[RH sector],C50)</f>
        <v>28.026006222012963</v>
      </c>
    </row>
    <row r="51" spans="3:6" x14ac:dyDescent="0.25">
      <c r="C51" s="2" t="str">
        <v>missing</v>
      </c>
      <c r="D51" s="8">
        <f>_xlfn.MINIFS(curve[curve per year],curve[RH sector],C51)</f>
        <v>6.1544747174993075</v>
      </c>
      <c r="E51" s="8">
        <f>AVERAGEIF(curve[RH sector],C51,curve[curve per year])</f>
        <v>6.1544747174993075</v>
      </c>
      <c r="F51" s="8">
        <f>_xlfn.MAXIFS(curve[curve per year],curve[RH sector],C51)</f>
        <v>6.1544747174993075</v>
      </c>
    </row>
  </sheetData>
  <conditionalFormatting sqref="N4:N39">
    <cfRule type="dataBar" priority="110">
      <dataBar>
        <cfvo type="min"/>
        <cfvo type="max"/>
        <color rgb="FF63C384"/>
      </dataBar>
      <extLst>
        <ext xmlns:x14="http://schemas.microsoft.com/office/spreadsheetml/2009/9/main" uri="{B025F937-C7B1-47D3-B67F-A62EFF666E3E}">
          <x14:id>{61F40C91-D10F-4430-A32C-AA2F0E0A81A2}</x14:id>
        </ext>
      </extLst>
    </cfRule>
  </conditionalFormatting>
  <conditionalFormatting sqref="Y4:Y39">
    <cfRule type="dataBar" priority="2">
      <dataBar>
        <cfvo type="min"/>
        <cfvo type="max"/>
        <color rgb="FFFFB628"/>
      </dataBar>
      <extLst>
        <ext xmlns:x14="http://schemas.microsoft.com/office/spreadsheetml/2009/9/main" uri="{B025F937-C7B1-47D3-B67F-A62EFF666E3E}">
          <x14:id>{B8145CBB-10CB-4323-A759-67118F10AE86}</x14:id>
        </ext>
      </extLst>
    </cfRule>
  </conditionalFormatting>
  <conditionalFormatting sqref="AD4:AD39">
    <cfRule type="dataBar" priority="1">
      <dataBar>
        <cfvo type="min"/>
        <cfvo type="max"/>
        <color rgb="FFFFB628"/>
      </dataBar>
      <extLst>
        <ext xmlns:x14="http://schemas.microsoft.com/office/spreadsheetml/2009/9/main" uri="{B025F937-C7B1-47D3-B67F-A62EFF666E3E}">
          <x14:id>{BF5D022F-34E1-40A0-B145-87C874AB2AAB}</x14:id>
        </ext>
      </extLst>
    </cfRule>
  </conditionalFormatting>
  <pageMargins left="0.7" right="0.7" top="0.75" bottom="0.75" header="0.3" footer="0.3"/>
  <pageSetup paperSize="9" orientation="portrait"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61F40C91-D10F-4430-A32C-AA2F0E0A81A2}">
            <x14:dataBar minLength="0" maxLength="100" border="1" negativeBarBorderColorSameAsPositive="0">
              <x14:cfvo type="autoMin"/>
              <x14:cfvo type="autoMax"/>
              <x14:borderColor rgb="FF63C384"/>
              <x14:negativeFillColor rgb="FFFF0000"/>
              <x14:negativeBorderColor rgb="FFFF0000"/>
              <x14:axisColor rgb="FF000000"/>
            </x14:dataBar>
          </x14:cfRule>
          <xm:sqref>N4:N39</xm:sqref>
        </x14:conditionalFormatting>
        <x14:conditionalFormatting xmlns:xm="http://schemas.microsoft.com/office/excel/2006/main">
          <x14:cfRule type="dataBar" id="{B8145CBB-10CB-4323-A759-67118F10AE86}">
            <x14:dataBar minLength="0" maxLength="100" border="1" negativeBarBorderColorSameAsPositive="0">
              <x14:cfvo type="autoMin"/>
              <x14:cfvo type="autoMax"/>
              <x14:borderColor rgb="FFFFB628"/>
              <x14:negativeFillColor rgb="FFFF0000"/>
              <x14:negativeBorderColor rgb="FFFF0000"/>
              <x14:axisColor rgb="FF000000"/>
            </x14:dataBar>
          </x14:cfRule>
          <xm:sqref>Y4:Y39</xm:sqref>
        </x14:conditionalFormatting>
        <x14:conditionalFormatting xmlns:xm="http://schemas.microsoft.com/office/excel/2006/main">
          <x14:cfRule type="dataBar" id="{BF5D022F-34E1-40A0-B145-87C874AB2AAB}">
            <x14:dataBar minLength="0" maxLength="100" border="1" negativeBarBorderColorSameAsPositive="0">
              <x14:cfvo type="autoMin"/>
              <x14:cfvo type="autoMax"/>
              <x14:borderColor rgb="FFFFB628"/>
              <x14:negativeFillColor rgb="FFFF0000"/>
              <x14:negativeBorderColor rgb="FFFF0000"/>
              <x14:axisColor rgb="FF000000"/>
            </x14:dataBar>
          </x14:cfRule>
          <xm:sqref>AD4:AD39</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A049BE04-12DB-4AF4-9362-6DDD8A6CD50D}">
          <x14:formula1>
            <xm:f>tkrBbg!$AA:$AA</xm:f>
          </x14:formula1>
          <xm:sqref>T4:T39 J4:J39</xm:sqref>
        </x14:dataValidation>
      </x14:dataValidations>
    </ext>
    <ext xmlns:x15="http://schemas.microsoft.com/office/spreadsheetml/2010/11/main" uri="{3A4CF648-6AED-40f4-86FF-DC5316D8AED3}">
      <x14:slicerList xmlns:x14="http://schemas.microsoft.com/office/spreadsheetml/2009/9/main">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DD2B-BF31-4C6F-A2CE-0BE5FC1986B5}">
  <sheetPr>
    <tabColor theme="9"/>
  </sheetPr>
  <dimension ref="A2:AG118"/>
  <sheetViews>
    <sheetView showGridLines="0" zoomScaleNormal="100" workbookViewId="0">
      <pane xSplit="2" ySplit="6" topLeftCell="C7" activePane="bottomRight" state="frozen"/>
      <selection pane="topRight" activeCell="D1" sqref="D1"/>
      <selection pane="bottomLeft" activeCell="A6" sqref="A6"/>
      <selection pane="bottomRight" activeCell="K8" sqref="K8:K42"/>
    </sheetView>
  </sheetViews>
  <sheetFormatPr defaultColWidth="8.7265625" defaultRowHeight="10.5" x14ac:dyDescent="0.25"/>
  <cols>
    <col min="1" max="2" width="8.7265625" style="2"/>
    <col min="3" max="3" width="6.453125" style="2" bestFit="1" customWidth="1"/>
    <col min="4" max="5" width="8.7265625" style="25"/>
    <col min="6" max="7" width="20.1796875" style="2" bestFit="1" customWidth="1"/>
    <col min="8" max="9" width="9.81640625" style="2" bestFit="1" customWidth="1"/>
    <col min="10" max="10" width="8.7265625" style="2"/>
    <col min="11" max="11" width="11.81640625" style="2" customWidth="1"/>
    <col min="12" max="18" width="8.7265625" style="2"/>
    <col min="19" max="19" width="5.453125" style="2" customWidth="1"/>
    <col min="20" max="20" width="5.26953125" style="2" customWidth="1"/>
    <col min="21" max="21" width="4.453125" style="2" bestFit="1" customWidth="1"/>
    <col min="22" max="22" width="9" style="2" bestFit="1" customWidth="1"/>
    <col min="23" max="23" width="8.7265625" style="2"/>
    <col min="24" max="25" width="9.81640625" style="2" bestFit="1" customWidth="1"/>
    <col min="26" max="28" width="8.7265625" style="2"/>
    <col min="29" max="30" width="9.81640625" style="2" bestFit="1" customWidth="1"/>
    <col min="31" max="16384" width="8.7265625" style="2"/>
  </cols>
  <sheetData>
    <row r="2" spans="1:33" x14ac:dyDescent="0.25">
      <c r="B2" s="10" t="s">
        <v>464</v>
      </c>
      <c r="C2" s="25" cm="1">
        <f t="array" aca="1" ref="C2" ca="1">ROWS(_xlfn._xlws.FILTER(_xlfn.ANCHORARRAY(tkrBbg!O2),(_xlfn.ANCHORARRAY(tkrBbg!O2)&lt;&gt;0)*(_xlfn.ANCHORARRAY(tkrBbg!O2)&lt;&gt;"#N/A Field Not Applicable")*(_xlfn.ANCHORARRAY(tkrBbg!O2)&lt;&gt;"#N/A Invalid Security")*(_xlfn.ANCHORARRAY(tkrBbg!O2)&lt;&gt;"#N/A Requesting Data...")*(_xlfn.ANCHORARRAY(tkrBbg!O2)&lt;&gt;"ticker")))</f>
        <v>68</v>
      </c>
    </row>
    <row r="3" spans="1:33" x14ac:dyDescent="0.25">
      <c r="B3" s="2" t="s">
        <v>548</v>
      </c>
      <c r="C3" s="25">
        <f ca="1">ROWS(_xlfn.UNIQUE(_xlfn.ANCHORARRAY(tkrBbg!H2),FALSE,TRUE))</f>
        <v>23</v>
      </c>
      <c r="D3" s="2"/>
      <c r="I3" s="2" t="s">
        <v>554</v>
      </c>
      <c r="J3" s="8">
        <f>AVERAGE(J7:J54)</f>
        <v>2.8595878056494497</v>
      </c>
      <c r="L3" s="8">
        <f>AVERAGE(L7:L54)</f>
        <v>336.26063601175946</v>
      </c>
      <c r="M3" s="8">
        <f>AVERAGE(M7:M54)</f>
        <v>350.00090238783093</v>
      </c>
      <c r="O3" s="8">
        <f>AVERAGE(O7:O54)</f>
        <v>7.417935489421275</v>
      </c>
    </row>
    <row r="4" spans="1:33" x14ac:dyDescent="0.25">
      <c r="B4" s="2" t="s">
        <v>549</v>
      </c>
      <c r="C4" s="25">
        <f ca="1">C2-C3</f>
        <v>45</v>
      </c>
      <c r="D4" s="2"/>
      <c r="I4" s="2" t="s">
        <v>555</v>
      </c>
      <c r="J4" s="8">
        <f>_xlfn.STDEV.P(J7:J54)</f>
        <v>1.4224564138057572</v>
      </c>
      <c r="L4" s="8">
        <f>_xlfn.STDEV.P(L7:L54)</f>
        <v>132.7406994759875</v>
      </c>
      <c r="M4" s="8">
        <f>_xlfn.STDEV.P(M7:M54)</f>
        <v>123.16047487232123</v>
      </c>
      <c r="O4" s="8">
        <f>_xlfn.STDEV.P(O7:O54)</f>
        <v>23.647443311828781</v>
      </c>
      <c r="X4" s="43">
        <v>15</v>
      </c>
    </row>
    <row r="5" spans="1:33" x14ac:dyDescent="0.25">
      <c r="X5" s="17">
        <f ca="1">WORKDAY(TODAY()-15,1)</f>
        <v>43998</v>
      </c>
      <c r="Y5" s="17">
        <f ca="1">X5</f>
        <v>43998</v>
      </c>
      <c r="AC5" s="17">
        <f ca="1">WORKDAY(TODAY()-32,1)</f>
        <v>43983</v>
      </c>
      <c r="AD5" s="17">
        <f ca="1">AC5</f>
        <v>43983</v>
      </c>
    </row>
    <row r="6" spans="1:33" ht="33" x14ac:dyDescent="0.3">
      <c r="A6" s="27"/>
      <c r="B6" s="27" t="s">
        <v>439</v>
      </c>
      <c r="C6" s="28" t="s">
        <v>551</v>
      </c>
      <c r="D6" s="27" t="s">
        <v>474</v>
      </c>
      <c r="E6" s="27" t="s">
        <v>475</v>
      </c>
      <c r="F6" s="27" t="s">
        <v>465</v>
      </c>
      <c r="G6" s="27" t="s">
        <v>466</v>
      </c>
      <c r="H6" s="27" t="s">
        <v>470</v>
      </c>
      <c r="I6" s="27" t="s">
        <v>471</v>
      </c>
      <c r="J6" s="27" t="s">
        <v>472</v>
      </c>
      <c r="K6" s="27" t="s">
        <v>467</v>
      </c>
      <c r="L6" s="27" t="s">
        <v>468</v>
      </c>
      <c r="M6" s="27" t="s">
        <v>469</v>
      </c>
      <c r="N6" s="27" t="s">
        <v>473</v>
      </c>
      <c r="O6" s="27" t="s">
        <v>479</v>
      </c>
      <c r="P6" s="27" t="s">
        <v>663</v>
      </c>
      <c r="Q6" s="27" t="s">
        <v>664</v>
      </c>
      <c r="R6" s="27" t="s">
        <v>556</v>
      </c>
      <c r="S6" s="27" t="s">
        <v>576</v>
      </c>
      <c r="T6" s="27" t="s">
        <v>577</v>
      </c>
      <c r="U6" s="1" t="s">
        <v>553</v>
      </c>
      <c r="V6" s="1" t="s">
        <v>596</v>
      </c>
      <c r="W6" s="1" t="s">
        <v>560</v>
      </c>
      <c r="X6" s="27" t="s">
        <v>574</v>
      </c>
      <c r="Y6" s="27" t="s">
        <v>575</v>
      </c>
      <c r="Z6" s="27" t="s">
        <v>473</v>
      </c>
      <c r="AA6" s="27" t="s">
        <v>479</v>
      </c>
      <c r="AB6" s="27" t="s">
        <v>636</v>
      </c>
      <c r="AC6" s="27" t="s">
        <v>580</v>
      </c>
      <c r="AD6" s="27" t="s">
        <v>581</v>
      </c>
      <c r="AE6" s="27" t="s">
        <v>473</v>
      </c>
      <c r="AF6" s="27" t="s">
        <v>479</v>
      </c>
      <c r="AG6" s="27" t="s">
        <v>579</v>
      </c>
    </row>
    <row r="7" spans="1:33" x14ac:dyDescent="0.25">
      <c r="A7" s="2">
        <f>MATCH(B7,curve[ticker],0)</f>
        <v>1</v>
      </c>
      <c r="B7" s="6" t="s">
        <v>440</v>
      </c>
      <c r="C7" s="25" t="str">
        <f ca="1">IF(ISNUMBER(_xlfn.XMATCH(B7,_xlfn.ANCHORARRAY(tkrBbg!W3))),"single","-")</f>
        <v>-</v>
      </c>
      <c r="D7" s="26" t="s">
        <v>677</v>
      </c>
      <c r="E7" s="26" t="s">
        <v>678</v>
      </c>
      <c r="F7" s="2" t="str" cm="1">
        <f t="array" ref="F7">_xll.BDP(D7,"security_name")</f>
        <v>SOLBBB 5.425 PERP</v>
      </c>
      <c r="G7" s="2" t="str" cm="1">
        <f t="array" ref="G7">_xll.BDP(E7,"security_name")</f>
        <v>SOLBBB 5.869 PERP</v>
      </c>
      <c r="H7" s="17" cm="1">
        <f t="array" ref="H7">_xll.BDP(D7,"nxt_call_dt")*1</f>
        <v>45242</v>
      </c>
      <c r="I7" s="17" cm="1">
        <f t="array" ref="I7">_xll.BDP(E7,"nxt_call_dt")*1</f>
        <v>45446</v>
      </c>
      <c r="J7" s="24">
        <f t="shared" ref="J7:J42" si="0">(I7-H7)/365</f>
        <v>0.55890410958904113</v>
      </c>
      <c r="K7" s="26" t="s">
        <v>108</v>
      </c>
      <c r="L7" s="8" cm="1">
        <f t="array" ref="L7">_xll.BDP(D7,$K7)</f>
        <v>312.8045654296875</v>
      </c>
      <c r="M7" s="8" cm="1">
        <f t="array" ref="M7">_xll.BDP(E7,$K7)</f>
        <v>361.9925537109375</v>
      </c>
      <c r="N7" s="8">
        <f t="shared" ref="N7:N42" si="1">M7-L7</f>
        <v>49.18798828125</v>
      </c>
      <c r="O7" s="8">
        <f t="shared" ref="O7:O42" si="2">IF(J7=0,"-",N7/J7)</f>
        <v>88.007920209099254</v>
      </c>
      <c r="P7" s="2" t="str" cm="1">
        <f t="array" ref="P7">_xll.BDP(D7,"bb_composite")</f>
        <v>BB+</v>
      </c>
      <c r="Q7" s="2" t="str" cm="1">
        <f t="array" ref="Q7">_xll.BDP(E7,"bb_composite")</f>
        <v>BB+</v>
      </c>
      <c r="R7" s="23">
        <f t="shared" ref="R7:R42" si="3">IF(O7="-","-",(O7-$O$3)/(2*$O$4))</f>
        <v>1.7039893839044693</v>
      </c>
      <c r="S7" s="23" t="str" cm="1">
        <f t="array" ref="S7">_xll.BDP(D7,"crncy")</f>
        <v>EUR</v>
      </c>
      <c r="T7" s="23" t="str" cm="1">
        <f t="array" ref="T7">_xll.BDP(E7,"crncy")</f>
        <v>EUR</v>
      </c>
      <c r="U7" s="2" t="s">
        <v>582</v>
      </c>
      <c r="V7" s="2" t="str">
        <f>INDEX(tkrBbg!U:U,MATCH(B7,tkrBbg!T:T,0))</f>
        <v>Low Beta</v>
      </c>
      <c r="W7" s="2" t="s">
        <v>582</v>
      </c>
      <c r="X7" s="8" cm="1">
        <f t="array" aca="1" ref="X7" ca="1">_xll.BDH(D7,$K7,X$5)</f>
        <v>281.536</v>
      </c>
      <c r="Y7" s="8" cm="1">
        <f t="array" aca="1" ref="Y7" ca="1">_xll.BDH(E7,$K7,Y$5)</f>
        <v>334.55500000000001</v>
      </c>
      <c r="Z7" s="8" t="e">
        <f t="shared" ref="Z7:Z24" ca="1" si="4">Y7-X7</f>
        <v>#VALUE!</v>
      </c>
      <c r="AA7" s="8" t="str">
        <f t="shared" ref="AA7:AA24" ca="1" si="5">IFERROR(Z7/J7,"-")</f>
        <v>-</v>
      </c>
      <c r="AB7" s="8" t="str">
        <f t="shared" ref="AB7:AB42" ca="1" si="6">IF(AA7="-","-",O7-AA7)</f>
        <v>-</v>
      </c>
      <c r="AC7" s="8" cm="1">
        <f t="array" aca="1" ref="AC7" ca="1">_xll.BDH(D7,$K7,AC$5)</f>
        <v>376.09399999999999</v>
      </c>
      <c r="AD7" s="8" cm="1">
        <f t="array" aca="1" ref="AD7" ca="1">_xll.BDH(E7,$K7,AD$5)</f>
        <v>400.56799999999998</v>
      </c>
      <c r="AE7" s="8" t="str">
        <f t="shared" ref="AE7:AE42" ca="1" si="7">IFERROR(AD7-AC7,"-")</f>
        <v>-</v>
      </c>
      <c r="AF7" s="8" t="str">
        <f t="shared" ref="AF7:AF42" ca="1" si="8">IF(OR(J7=0,AE7="-"),"-",AE7/J7)</f>
        <v>-</v>
      </c>
      <c r="AG7" s="8" t="str">
        <f t="shared" ref="AG7:AG42" ca="1" si="9">IF(AF7="-","-",O7-AF7)</f>
        <v>-</v>
      </c>
    </row>
    <row r="8" spans="1:33" x14ac:dyDescent="0.25">
      <c r="A8" s="2">
        <f>MATCH(B8,curve[ticker],0)</f>
        <v>2</v>
      </c>
      <c r="B8" s="6" t="s">
        <v>528</v>
      </c>
      <c r="C8" s="25" t="str">
        <f ca="1">IF(ISNUMBER(_xlfn.XMATCH(B8,_xlfn.ANCHORARRAY(tkrBbg!W4))),"single","-")</f>
        <v>-</v>
      </c>
      <c r="D8" s="26" t="s">
        <v>277</v>
      </c>
      <c r="E8" s="26" t="s">
        <v>278</v>
      </c>
      <c r="F8" s="2" t="str" cm="1">
        <f t="array" ref="F8">_xll.BDP(D8,"security_name")</f>
        <v>SESGFP 4 5/8 PERP</v>
      </c>
      <c r="G8" s="2" t="str" cm="1">
        <f t="array" ref="G8">_xll.BDP(E8,"security_name")</f>
        <v>SESGFP 5 5/8 PERP</v>
      </c>
      <c r="H8" s="17" cm="1">
        <f t="array" ref="H8">_xll.BDP(D8,"nxt_call_dt")*1</f>
        <v>44563</v>
      </c>
      <c r="I8" s="17" cm="1">
        <f t="array" ref="I8">_xll.BDP(E8,"nxt_call_dt")*1</f>
        <v>45320</v>
      </c>
      <c r="J8" s="24">
        <f t="shared" si="0"/>
        <v>2.0739726027397261</v>
      </c>
      <c r="K8" s="26" t="s">
        <v>108</v>
      </c>
      <c r="L8" s="8" cm="1">
        <f t="array" ref="L8">_xll.BDP(D8,$K8)</f>
        <v>411.7784423828125</v>
      </c>
      <c r="M8" s="8" cm="1">
        <f t="array" ref="M8">_xll.BDP(E8,$K8)</f>
        <v>513.34576416015625</v>
      </c>
      <c r="N8" s="8">
        <f t="shared" si="1"/>
        <v>101.56732177734375</v>
      </c>
      <c r="O8" s="8">
        <f t="shared" si="2"/>
        <v>48.972354621836814</v>
      </c>
      <c r="P8" s="2" t="str" cm="1">
        <f t="array" ref="P8">_xll.BDP(D8,"bb_composite")</f>
        <v>BB</v>
      </c>
      <c r="Q8" s="2" t="str" cm="1">
        <f t="array" ref="Q8">_xll.BDP(E8,"bb_composite")</f>
        <v>BB</v>
      </c>
      <c r="R8" s="23">
        <f t="shared" si="3"/>
        <v>0.87862392953976209</v>
      </c>
      <c r="S8" s="23" t="str" cm="1">
        <f t="array" ref="S8">_xll.BDP(D8,"crncy")</f>
        <v>EUR</v>
      </c>
      <c r="T8" s="23" t="str" cm="1">
        <f t="array" ref="T8">_xll.BDP(E8,"crncy")</f>
        <v>EUR</v>
      </c>
      <c r="U8" s="2" t="s">
        <v>582</v>
      </c>
      <c r="V8" s="2" t="str">
        <f>INDEX(tkrBbg!U:U,MATCH(B8,tkrBbg!T:T,0))</f>
        <v>TMT/ AUTO</v>
      </c>
      <c r="W8" s="2" t="s">
        <v>582</v>
      </c>
      <c r="X8" s="8" cm="1">
        <f t="array" aca="1" ref="X8" ca="1">_xll.BDH(D8,$K8,X$5)</f>
        <v>361.94400000000002</v>
      </c>
      <c r="Y8" s="8" cm="1">
        <f t="array" aca="1" ref="Y8" ca="1">_xll.BDH(E8,$K8,Y$5)</f>
        <v>493.46699999999998</v>
      </c>
      <c r="Z8" s="8" t="e">
        <f t="shared" ca="1" si="4"/>
        <v>#VALUE!</v>
      </c>
      <c r="AA8" s="8" t="str">
        <f t="shared" ca="1" si="5"/>
        <v>-</v>
      </c>
      <c r="AB8" s="8" t="str">
        <f t="shared" ca="1" si="6"/>
        <v>-</v>
      </c>
      <c r="AC8" s="8" cm="1">
        <f t="array" aca="1" ref="AC8" ca="1">_xll.BDH(D8,$K8,AC$5)</f>
        <v>456.96699999999998</v>
      </c>
      <c r="AD8" s="8" cm="1">
        <f t="array" aca="1" ref="AD8" ca="1">_xll.BDH(E8,$K8,AD$5)</f>
        <v>561.66499999999996</v>
      </c>
      <c r="AE8" s="8" t="str">
        <f t="shared" ca="1" si="7"/>
        <v>-</v>
      </c>
      <c r="AF8" s="8" t="str">
        <f t="shared" ca="1" si="8"/>
        <v>-</v>
      </c>
      <c r="AG8" s="8" t="str">
        <f t="shared" ca="1" si="9"/>
        <v>-</v>
      </c>
    </row>
    <row r="9" spans="1:33" x14ac:dyDescent="0.25">
      <c r="A9" s="2">
        <f>MATCH(B9,curve[ticker],0)</f>
        <v>3</v>
      </c>
      <c r="B9" s="6" t="s">
        <v>509</v>
      </c>
      <c r="C9" s="25" t="str">
        <f ca="1">IF(ISNUMBER(_xlfn.XMATCH(B9,_xlfn.ANCHORARRAY(tkrBbg!W5))),"single","-")</f>
        <v>-</v>
      </c>
      <c r="D9" s="26" t="s">
        <v>659</v>
      </c>
      <c r="E9" s="26" t="s">
        <v>660</v>
      </c>
      <c r="F9" s="2" t="str" cm="1">
        <f t="array" ref="F9">_xll.BDP(D9,"security_name")</f>
        <v>GYCGR 3 3/4 PERP</v>
      </c>
      <c r="G9" s="2" t="str" cm="1">
        <f t="array" ref="G9">_xll.BDP(E9,"security_name")</f>
        <v>GYCGR 2 1/2 PERP</v>
      </c>
      <c r="H9" s="17" cm="1">
        <f t="array" ref="H9">_xll.BDP(D9,"nxt_call_dt")*1</f>
        <v>44610</v>
      </c>
      <c r="I9" s="17" cm="1">
        <f t="array" ref="I9">_xll.BDP(E9,"nxt_call_dt")*1</f>
        <v>45131</v>
      </c>
      <c r="J9" s="24">
        <f t="shared" si="0"/>
        <v>1.4273972602739726</v>
      </c>
      <c r="K9" s="26" t="s">
        <v>108</v>
      </c>
      <c r="L9" s="8" cm="1">
        <f t="array" ref="L9">_xll.BDP(D9,$K9)</f>
        <v>264.10293579101563</v>
      </c>
      <c r="M9" s="8" cm="1">
        <f t="array" ref="M9">_xll.BDP(E9,$K9)</f>
        <v>333.97781372070313</v>
      </c>
      <c r="N9" s="8">
        <f t="shared" si="1"/>
        <v>69.8748779296875</v>
      </c>
      <c r="O9" s="8">
        <f t="shared" si="2"/>
        <v>48.952649605251317</v>
      </c>
      <c r="P9" s="2" t="str" cm="1">
        <f t="array" ref="P9">_xll.BDP(D9,"bb_composite")</f>
        <v>BBB-</v>
      </c>
      <c r="Q9" s="2" t="str" cm="1">
        <f t="array" ref="Q9">_xll.BDP(E9,"bb_composite")</f>
        <v>BBB-</v>
      </c>
      <c r="R9" s="23">
        <f t="shared" si="3"/>
        <v>0.87820728795348879</v>
      </c>
      <c r="S9" s="23" t="str" cm="1">
        <f t="array" ref="S9">_xll.BDP(D9,"crncy")</f>
        <v>EUR</v>
      </c>
      <c r="T9" s="23" t="str" cm="1">
        <f t="array" ref="T9">_xll.BDP(E9,"crncy")</f>
        <v>EUR</v>
      </c>
      <c r="U9" s="2" t="s">
        <v>582</v>
      </c>
      <c r="V9" s="2" t="str">
        <f>INDEX(tkrBbg!U:U,MATCH(B9,tkrBbg!T:T,0))</f>
        <v>REIT</v>
      </c>
      <c r="W9" s="2" t="s">
        <v>582</v>
      </c>
      <c r="X9" s="8" cm="1">
        <f t="array" aca="1" ref="X9" ca="1">_xll.BDH(D9,$K9,X$5)</f>
        <v>232.38300000000001</v>
      </c>
      <c r="Y9" s="8" cm="1">
        <f t="array" aca="1" ref="Y9" ca="1">_xll.BDH(E9,$K9,Y$5)</f>
        <v>308.77800000000002</v>
      </c>
      <c r="Z9" s="8" t="e">
        <f t="shared" ca="1" si="4"/>
        <v>#VALUE!</v>
      </c>
      <c r="AA9" s="8" t="str">
        <f t="shared" ca="1" si="5"/>
        <v>-</v>
      </c>
      <c r="AB9" s="8" t="str">
        <f t="shared" ca="1" si="6"/>
        <v>-</v>
      </c>
      <c r="AC9" s="8" cm="1">
        <f t="array" aca="1" ref="AC9" ca="1">_xll.BDH(D9,$K9,AC$5)</f>
        <v>281.529</v>
      </c>
      <c r="AD9" s="8" cm="1">
        <f t="array" aca="1" ref="AD9" ca="1">_xll.BDH(E9,$K9,AD$5)</f>
        <v>354.08499999999998</v>
      </c>
      <c r="AE9" s="8" t="str">
        <f t="shared" ca="1" si="7"/>
        <v>-</v>
      </c>
      <c r="AF9" s="8" t="str">
        <f t="shared" ca="1" si="8"/>
        <v>-</v>
      </c>
      <c r="AG9" s="8" t="str">
        <f t="shared" ca="1" si="9"/>
        <v>-</v>
      </c>
    </row>
    <row r="10" spans="1:33" x14ac:dyDescent="0.25">
      <c r="A10" s="2">
        <f>MATCH(B10,curve[ticker],0)</f>
        <v>4</v>
      </c>
      <c r="B10" s="6" t="s">
        <v>481</v>
      </c>
      <c r="C10" s="25" t="str">
        <f ca="1">IF(ISNUMBER(_xlfn.XMATCH(B10,_xlfn.ANCHORARRAY(tkrBbg!W9))),"single","-")</f>
        <v>-</v>
      </c>
      <c r="D10" s="26" t="s">
        <v>657</v>
      </c>
      <c r="E10" s="26" t="s">
        <v>658</v>
      </c>
      <c r="F10" s="2" t="str" cm="1">
        <f t="array" ref="F10">_xll.BDP(D10,"security_name")</f>
        <v>ACFP 4 3/8 PERP</v>
      </c>
      <c r="G10" s="2" t="str" cm="1">
        <f t="array" ref="G10">_xll.BDP(E10,"security_name")</f>
        <v>ACFP 2 5/8 PERP</v>
      </c>
      <c r="H10" s="17" cm="1">
        <f t="array" ref="H10">_xll.BDP(D10,"nxt_call_dt")*1</f>
        <v>45321</v>
      </c>
      <c r="I10" s="17" cm="1">
        <f t="array" ref="I10">_xll.BDP(E10,"nxt_call_dt")*1</f>
        <v>45687</v>
      </c>
      <c r="J10" s="24">
        <f t="shared" si="0"/>
        <v>1.0027397260273974</v>
      </c>
      <c r="K10" s="26" t="s">
        <v>108</v>
      </c>
      <c r="L10" s="8" cm="1">
        <f t="array" ref="L10">_xll.BDP(D10,$K10)</f>
        <v>771.04901123046875</v>
      </c>
      <c r="M10" s="8" cm="1">
        <f t="array" ref="M10">_xll.BDP(E10,$K10)</f>
        <v>789.74798583984375</v>
      </c>
      <c r="N10" s="8">
        <f t="shared" si="1"/>
        <v>18.698974609375</v>
      </c>
      <c r="O10" s="8">
        <f t="shared" si="2"/>
        <v>18.647884514813864</v>
      </c>
      <c r="P10" s="2" t="str" cm="1">
        <f t="array" ref="P10">_xll.BDP(D10,"bb_composite")</f>
        <v>BB</v>
      </c>
      <c r="Q10" s="2" t="str" cm="1">
        <f t="array" ref="Q10">_xll.BDP(E10,"bb_composite")</f>
        <v>BB</v>
      </c>
      <c r="R10" s="23">
        <f t="shared" si="3"/>
        <v>0.23744531020347581</v>
      </c>
      <c r="S10" s="23" t="str" cm="1">
        <f t="array" ref="S10">_xll.BDP(D10,"crncy")</f>
        <v>EUR</v>
      </c>
      <c r="T10" s="23" t="str" cm="1">
        <f t="array" ref="T10">_xll.BDP(E10,"crncy")</f>
        <v>EUR</v>
      </c>
      <c r="U10" s="2" t="s">
        <v>582</v>
      </c>
      <c r="V10" s="2" t="str">
        <f>INDEX(tkrBbg!U:U,MATCH(B10,tkrBbg!T:T,0))</f>
        <v>REIT</v>
      </c>
      <c r="W10" s="2" t="s">
        <v>582</v>
      </c>
      <c r="X10" s="8" cm="1">
        <f t="array" aca="1" ref="X10" ca="1">_xll.BDH(D10,$K10,X$5)</f>
        <v>724.03499999999997</v>
      </c>
      <c r="Y10" s="8" cm="1">
        <f t="array" aca="1" ref="Y10" ca="1">_xll.BDH(E10,$K10,Y$5)</f>
        <v>715.86</v>
      </c>
      <c r="Z10" s="8" t="e">
        <f t="shared" ca="1" si="4"/>
        <v>#VALUE!</v>
      </c>
      <c r="AA10" s="8" t="str">
        <f t="shared" ca="1" si="5"/>
        <v>-</v>
      </c>
      <c r="AB10" s="8" t="str">
        <f t="shared" ca="1" si="6"/>
        <v>-</v>
      </c>
      <c r="AC10" s="8" cm="1">
        <f t="array" aca="1" ref="AC10" ca="1">_xll.BDH(D10,$K10,AC$5)</f>
        <v>660.51</v>
      </c>
      <c r="AD10" s="8" cm="1">
        <f t="array" aca="1" ref="AD10" ca="1">_xll.BDH(E10,$K10,AD$5)</f>
        <v>675.86900000000003</v>
      </c>
      <c r="AE10" s="8" t="str">
        <f t="shared" ca="1" si="7"/>
        <v>-</v>
      </c>
      <c r="AF10" s="8" t="str">
        <f t="shared" ca="1" si="8"/>
        <v>-</v>
      </c>
      <c r="AG10" s="8" t="str">
        <f t="shared" ca="1" si="9"/>
        <v>-</v>
      </c>
    </row>
    <row r="11" spans="1:33" x14ac:dyDescent="0.25">
      <c r="A11" s="2">
        <f>MATCH(B11,curve[ticker],0)</f>
        <v>6</v>
      </c>
      <c r="B11" s="6" t="s">
        <v>524</v>
      </c>
      <c r="C11" s="25" t="str">
        <f ca="1">IF(ISNUMBER(_xlfn.XMATCH(B11,_xlfn.ANCHORARRAY(tkrBbg!W6))),"single","-")</f>
        <v>-</v>
      </c>
      <c r="D11" s="26" t="s">
        <v>661</v>
      </c>
      <c r="E11" s="26" t="s">
        <v>256</v>
      </c>
      <c r="F11" s="2" t="str" cm="1">
        <f t="array" ref="F11">_xll.BDP(D11,"security_name")</f>
        <v>REPSM 4 1/2 03/25/75</v>
      </c>
      <c r="G11" s="2" t="str" cm="1">
        <f t="array" ref="G11">_xll.BDP(E11,"security_name")</f>
        <v>REPSM 3 3/4 PERP</v>
      </c>
      <c r="H11" s="17" cm="1">
        <f t="array" ref="H11">_xll.BDP(D11,"nxt_call_dt")*1</f>
        <v>45741</v>
      </c>
      <c r="I11" s="17" cm="1">
        <f t="array" ref="I11">_xll.BDP(E11,"nxt_call_dt")*1</f>
        <v>46092</v>
      </c>
      <c r="J11" s="24">
        <f t="shared" si="0"/>
        <v>0.9616438356164384</v>
      </c>
      <c r="K11" s="26" t="s">
        <v>108</v>
      </c>
      <c r="L11" s="8" cm="1">
        <f t="array" ref="L11">_xll.BDP(D11,$K11)</f>
        <v>386.83126831054688</v>
      </c>
      <c r="M11" s="8" cm="1">
        <f t="array" ref="M11">_xll.BDP(E11,$K11)</f>
        <v>414.71884155273438</v>
      </c>
      <c r="N11" s="8">
        <f t="shared" si="1"/>
        <v>27.8875732421875</v>
      </c>
      <c r="O11" s="8">
        <f t="shared" si="2"/>
        <v>28.999898100850249</v>
      </c>
      <c r="P11" s="2" t="str" cm="1">
        <f t="array" ref="P11">_xll.BDP(D11,"bb_composite")</f>
        <v>BB+</v>
      </c>
      <c r="Q11" s="2" t="str" cm="1">
        <f t="array" ref="Q11">_xll.BDP(E11,"bb_composite")</f>
        <v>BB+</v>
      </c>
      <c r="R11" s="23">
        <f t="shared" si="3"/>
        <v>0.45632761070270494</v>
      </c>
      <c r="S11" s="23" t="str" cm="1">
        <f t="array" ref="S11">_xll.BDP(D11,"crncy")</f>
        <v>EUR</v>
      </c>
      <c r="T11" s="23" t="str" cm="1">
        <f t="array" ref="T11">_xll.BDP(E11,"crncy")</f>
        <v>EUR</v>
      </c>
      <c r="U11" s="2" t="s">
        <v>582</v>
      </c>
      <c r="V11" s="2" t="str">
        <f>INDEX(tkrBbg!U:U,MATCH(B11,tkrBbg!T:T,0))</f>
        <v>Energy</v>
      </c>
      <c r="W11" s="2" t="s">
        <v>582</v>
      </c>
      <c r="X11" s="8" cm="1">
        <f t="array" aca="1" ref="X11" ca="1">_xll.BDH(D11,$K11,X$5)</f>
        <v>353.32100000000003</v>
      </c>
      <c r="Y11" s="8" cm="1">
        <f t="array" aca="1" ref="Y11" ca="1">_xll.BDH(E11,$K11,Y$5)</f>
        <v>375.084</v>
      </c>
      <c r="Z11" s="8" t="e">
        <f t="shared" ca="1" si="4"/>
        <v>#VALUE!</v>
      </c>
      <c r="AA11" s="8" t="str">
        <f t="shared" ca="1" si="5"/>
        <v>-</v>
      </c>
      <c r="AB11" s="8" t="str">
        <f t="shared" ca="1" si="6"/>
        <v>-</v>
      </c>
      <c r="AC11" s="8" cm="1">
        <f t="array" aca="1" ref="AC11" ca="1">_xll.BDH(D11,$K11,AC$5)</f>
        <v>372.72399999999999</v>
      </c>
      <c r="AD11" s="8" t="str" cm="1">
        <f t="array" aca="1" ref="AD11" ca="1">_xll.BDH(E11,$K11,AD$5)</f>
        <v>#N/A N/A</v>
      </c>
      <c r="AE11" s="8" t="str">
        <f t="shared" ca="1" si="7"/>
        <v>-</v>
      </c>
      <c r="AF11" s="8" t="str">
        <f t="shared" ca="1" si="8"/>
        <v>-</v>
      </c>
      <c r="AG11" s="8" t="str">
        <f t="shared" ca="1" si="9"/>
        <v>-</v>
      </c>
    </row>
    <row r="12" spans="1:33" x14ac:dyDescent="0.25">
      <c r="A12" s="2">
        <f>MATCH(B12,curve[ticker],0)</f>
        <v>7</v>
      </c>
      <c r="B12" s="6" t="s">
        <v>520</v>
      </c>
      <c r="C12" s="25" t="str">
        <f ca="1">IF(ISNUMBER(_xlfn.XMATCH(B12,_xlfn.ANCHORARRAY(tkrBbg!W7))),"single","-")</f>
        <v>-</v>
      </c>
      <c r="D12" s="26" t="s">
        <v>341</v>
      </c>
      <c r="E12" s="26" t="s">
        <v>342</v>
      </c>
      <c r="F12" s="2" t="str" cm="1">
        <f t="array" ref="F12">_xll.BDP(D12,"security_name")</f>
        <v>NTGYSM 4 1/8 PERP</v>
      </c>
      <c r="G12" s="2" t="str" cm="1">
        <f t="array" ref="G12">_xll.BDP(E12,"security_name")</f>
        <v>NTGYSM 3 3/8 PERP</v>
      </c>
      <c r="H12" s="17" cm="1">
        <f t="array" ref="H12">_xll.BDP(D12,"nxt_call_dt")*1</f>
        <v>44883</v>
      </c>
      <c r="I12" s="17" cm="1">
        <f t="array" ref="I12">_xll.BDP(E12,"nxt_call_dt")*1</f>
        <v>45406</v>
      </c>
      <c r="J12" s="24">
        <f t="shared" si="0"/>
        <v>1.4328767123287671</v>
      </c>
      <c r="K12" s="26" t="s">
        <v>108</v>
      </c>
      <c r="L12" s="8" cm="1">
        <f t="array" ref="L12">_xll.BDP(D12,$K12)</f>
        <v>323.77011108398438</v>
      </c>
      <c r="M12" s="8" cm="1">
        <f t="array" ref="M12">_xll.BDP(E12,$K12)</f>
        <v>356.9078369140625</v>
      </c>
      <c r="N12" s="8">
        <f t="shared" si="1"/>
        <v>33.137725830078125</v>
      </c>
      <c r="O12" s="8">
        <f t="shared" si="2"/>
        <v>23.126711143362364</v>
      </c>
      <c r="P12" s="2" t="str" cm="1">
        <f t="array" ref="P12">_xll.BDP(D12,"bb_composite")</f>
        <v>BB+</v>
      </c>
      <c r="Q12" s="2" t="str" cm="1">
        <f t="array" ref="Q12">_xll.BDP(E12,"bb_composite")</f>
        <v>BB+</v>
      </c>
      <c r="R12" s="23">
        <f t="shared" si="3"/>
        <v>0.33214532849907163</v>
      </c>
      <c r="S12" s="23" t="str" cm="1">
        <f t="array" ref="S12">_xll.BDP(D12,"crncy")</f>
        <v>EUR</v>
      </c>
      <c r="T12" s="23" t="str" cm="1">
        <f t="array" ref="T12">_xll.BDP(E12,"crncy")</f>
        <v>EUR</v>
      </c>
      <c r="U12" s="2" t="s">
        <v>582</v>
      </c>
      <c r="V12" s="2" t="str">
        <f>INDEX(tkrBbg!U:U,MATCH(B12,tkrBbg!T:T,0))</f>
        <v>UTILS</v>
      </c>
      <c r="W12" s="2" t="s">
        <v>582</v>
      </c>
      <c r="X12" s="8" cm="1">
        <f t="array" aca="1" ref="X12" ca="1">_xll.BDH(D12,$K12,X$5)</f>
        <v>298.44400000000002</v>
      </c>
      <c r="Y12" s="8" cm="1">
        <f t="array" aca="1" ref="Y12" ca="1">_xll.BDH(E12,$K12,Y$5)</f>
        <v>323.375</v>
      </c>
      <c r="Z12" s="8" t="e">
        <f t="shared" ca="1" si="4"/>
        <v>#VALUE!</v>
      </c>
      <c r="AA12" s="8" t="str">
        <f t="shared" ca="1" si="5"/>
        <v>-</v>
      </c>
      <c r="AB12" s="8" t="str">
        <f t="shared" ca="1" si="6"/>
        <v>-</v>
      </c>
      <c r="AC12" s="8" cm="1">
        <f t="array" aca="1" ref="AC12" ca="1">_xll.BDH(D12,$K12,AC$5)</f>
        <v>341.66800000000001</v>
      </c>
      <c r="AD12" s="8" cm="1">
        <f t="array" aca="1" ref="AD12" ca="1">_xll.BDH(E12,$K12,AD$5)</f>
        <v>357.01100000000002</v>
      </c>
      <c r="AE12" s="8" t="str">
        <f t="shared" ca="1" si="7"/>
        <v>-</v>
      </c>
      <c r="AF12" s="8" t="str">
        <f t="shared" ca="1" si="8"/>
        <v>-</v>
      </c>
      <c r="AG12" s="8" t="str">
        <f t="shared" ca="1" si="9"/>
        <v>-</v>
      </c>
    </row>
    <row r="13" spans="1:33" x14ac:dyDescent="0.25">
      <c r="A13" s="2">
        <f>MATCH(B13,curve[ticker],0)</f>
        <v>8</v>
      </c>
      <c r="B13" s="6" t="s">
        <v>497</v>
      </c>
      <c r="C13" s="25" t="str">
        <f ca="1">IF(ISNUMBER(_xlfn.XMATCH(B13,_xlfn.ANCHORARRAY(tkrBbg!W8))),"single","-")</f>
        <v>-</v>
      </c>
      <c r="D13" s="26" t="s">
        <v>397</v>
      </c>
      <c r="E13" s="26" t="s">
        <v>398</v>
      </c>
      <c r="F13" s="2" t="str" cm="1">
        <f t="array" ref="F13">_xll.BDP(D13,"security_name")</f>
        <v>CPIPGR 4 3/8 PERP</v>
      </c>
      <c r="G13" s="2" t="str" cm="1">
        <f t="array" ref="G13">_xll.BDP(E13,"security_name")</f>
        <v>CPIPGR 4 7/8 PERP</v>
      </c>
      <c r="H13" s="17" cm="1">
        <f t="array" ref="H13">_xll.BDP(D13,"nxt_call_dt")*1</f>
        <v>45147</v>
      </c>
      <c r="I13" s="17" cm="1">
        <f t="array" ref="I13">_xll.BDP(E13,"nxt_call_dt")*1</f>
        <v>45854</v>
      </c>
      <c r="J13" s="24">
        <f t="shared" si="0"/>
        <v>1.9369863013698629</v>
      </c>
      <c r="K13" s="26" t="s">
        <v>108</v>
      </c>
      <c r="L13" s="8" cm="1">
        <f t="array" ref="L13">_xll.BDP(D13,$K13)</f>
        <v>548.7900390625</v>
      </c>
      <c r="M13" s="8" cm="1">
        <f t="array" ref="M13">_xll.BDP(E13,$K13)</f>
        <v>560.39849853515625</v>
      </c>
      <c r="N13" s="8">
        <f t="shared" si="1"/>
        <v>11.60845947265625</v>
      </c>
      <c r="O13" s="8">
        <f t="shared" si="2"/>
        <v>5.9930519201124914</v>
      </c>
      <c r="P13" s="2" t="str" cm="1">
        <f t="array" ref="P13">_xll.BDP(D13,"bb_composite")</f>
        <v>BB+</v>
      </c>
      <c r="Q13" s="2" t="str" cm="1">
        <f t="array" ref="Q13">_xll.BDP(E13,"bb_composite")</f>
        <v>BB+</v>
      </c>
      <c r="R13" s="23">
        <f t="shared" si="3"/>
        <v>-3.0127645312845237E-2</v>
      </c>
      <c r="S13" s="23" t="str" cm="1">
        <f t="array" ref="S13">_xll.BDP(D13,"crncy")</f>
        <v>EUR</v>
      </c>
      <c r="T13" s="23" t="str" cm="1">
        <f t="array" ref="T13">_xll.BDP(E13,"crncy")</f>
        <v>EUR</v>
      </c>
      <c r="U13" s="2" t="s">
        <v>582</v>
      </c>
      <c r="V13" s="2" t="str">
        <f>INDEX(tkrBbg!U:U,MATCH(B13,tkrBbg!T:T,0))</f>
        <v>REIT</v>
      </c>
      <c r="W13" s="2" t="s">
        <v>582</v>
      </c>
      <c r="X13" s="8" cm="1">
        <f t="array" aca="1" ref="X13" ca="1">_xll.BDH(D13,$K13,X$5)</f>
        <v>489.16500000000002</v>
      </c>
      <c r="Y13" s="8" cm="1">
        <f t="array" aca="1" ref="Y13" ca="1">_xll.BDH(E13,$K13,Y$5)</f>
        <v>543.26900000000001</v>
      </c>
      <c r="Z13" s="8" t="e">
        <f t="shared" ca="1" si="4"/>
        <v>#VALUE!</v>
      </c>
      <c r="AA13" s="8" t="str">
        <f t="shared" ca="1" si="5"/>
        <v>-</v>
      </c>
      <c r="AB13" s="8" t="str">
        <f t="shared" ca="1" si="6"/>
        <v>-</v>
      </c>
      <c r="AC13" s="8" cm="1">
        <f t="array" aca="1" ref="AC13" ca="1">_xll.BDH(D13,$K13,AC$5)</f>
        <v>643.33699999999999</v>
      </c>
      <c r="AD13" s="8" cm="1">
        <f t="array" aca="1" ref="AD13" ca="1">_xll.BDH(E13,$K13,AD$5)</f>
        <v>651.85</v>
      </c>
      <c r="AE13" s="8" t="str">
        <f t="shared" ca="1" si="7"/>
        <v>-</v>
      </c>
      <c r="AF13" s="8" t="str">
        <f t="shared" ca="1" si="8"/>
        <v>-</v>
      </c>
      <c r="AG13" s="8" t="str">
        <f t="shared" ca="1" si="9"/>
        <v>-</v>
      </c>
    </row>
    <row r="14" spans="1:33" x14ac:dyDescent="0.25">
      <c r="A14" s="2">
        <f>MATCH(B14,curve[ticker],0)</f>
        <v>11</v>
      </c>
      <c r="B14" s="6" t="s">
        <v>490</v>
      </c>
      <c r="C14" s="25" t="str">
        <f ca="1">IF(ISNUMBER(_xlfn.XMATCH(B14,_xlfn.ANCHORARRAY(tkrBbg!W11))),"single","-")</f>
        <v>-</v>
      </c>
      <c r="D14" s="26" t="s">
        <v>233</v>
      </c>
      <c r="E14" s="26" t="s">
        <v>662</v>
      </c>
      <c r="F14" s="2" t="str" cm="1">
        <f t="array" ref="F14">_xll.BDP(D14,"security_name")</f>
        <v>BAYNGR 3 3/4 07/01/74</v>
      </c>
      <c r="G14" s="2" t="str" cm="1">
        <f t="array" ref="G14">_xll.BDP(E14,"security_name")</f>
        <v>BAYNGR 3 1/8 11/12/79</v>
      </c>
      <c r="H14" s="17" cm="1">
        <f t="array" ref="H14">_xll.BDP(D14,"nxt_call_dt")*1</f>
        <v>45474</v>
      </c>
      <c r="I14" s="17" cm="1">
        <f t="array" ref="I14">_xll.BDP(E14,"nxt_call_dt")*1</f>
        <v>46611</v>
      </c>
      <c r="J14" s="24">
        <f t="shared" si="0"/>
        <v>3.1150684931506851</v>
      </c>
      <c r="K14" s="26" t="s">
        <v>108</v>
      </c>
      <c r="L14" s="8" cm="1">
        <f t="array" ref="L14">_xll.BDP(D14,$K14)</f>
        <v>309.01751708984375</v>
      </c>
      <c r="M14" s="8" cm="1">
        <f t="array" ref="M14">_xll.BDP(E14,$K14)</f>
        <v>347.78753662109375</v>
      </c>
      <c r="N14" s="8">
        <f t="shared" si="1"/>
        <v>38.77001953125</v>
      </c>
      <c r="O14" s="8">
        <f t="shared" si="2"/>
        <v>12.445960535537598</v>
      </c>
      <c r="P14" s="2" t="str" cm="1">
        <f t="array" ref="P14">_xll.BDP(D14,"bb_composite")</f>
        <v>BB+</v>
      </c>
      <c r="Q14" s="2" t="str" cm="1">
        <f t="array" ref="Q14">_xll.BDP(E14,"bb_composite")</f>
        <v>BB+</v>
      </c>
      <c r="R14" s="23">
        <f t="shared" si="3"/>
        <v>0.10631223383885298</v>
      </c>
      <c r="S14" s="23" t="str" cm="1">
        <f t="array" ref="S14">_xll.BDP(D14,"crncy")</f>
        <v>EUR</v>
      </c>
      <c r="T14" s="23" t="str" cm="1">
        <f t="array" ref="T14">_xll.BDP(E14,"crncy")</f>
        <v>EUR</v>
      </c>
      <c r="U14" s="2" t="s">
        <v>582</v>
      </c>
      <c r="V14" s="2" t="str">
        <f>INDEX(tkrBbg!U:U,MATCH(B14,tkrBbg!T:T,0))</f>
        <v>Low Beta</v>
      </c>
      <c r="W14" s="2" t="s">
        <v>582</v>
      </c>
      <c r="X14" s="8" cm="1">
        <f t="array" aca="1" ref="X14" ca="1">_xll.BDH(D14,$K14,X$5)</f>
        <v>286.34899999999999</v>
      </c>
      <c r="Y14" s="8" cm="1">
        <f t="array" aca="1" ref="Y14" ca="1">_xll.BDH(E14,$K14,Y$5)</f>
        <v>327.53300000000002</v>
      </c>
      <c r="Z14" s="8" t="e">
        <f t="shared" ca="1" si="4"/>
        <v>#VALUE!</v>
      </c>
      <c r="AA14" s="8" t="str">
        <f t="shared" ca="1" si="5"/>
        <v>-</v>
      </c>
      <c r="AB14" s="8" t="str">
        <f t="shared" ca="1" si="6"/>
        <v>-</v>
      </c>
      <c r="AC14" s="8" cm="1">
        <f t="array" aca="1" ref="AC14" ca="1">_xll.BDH(D14,$K14,AC$5)</f>
        <v>286.50799999999998</v>
      </c>
      <c r="AD14" s="8" cm="1">
        <f t="array" aca="1" ref="AD14" ca="1">_xll.BDH(E14,$K14,AD$5)</f>
        <v>337.31599999999997</v>
      </c>
      <c r="AE14" s="8" t="str">
        <f t="shared" ca="1" si="7"/>
        <v>-</v>
      </c>
      <c r="AF14" s="8" t="str">
        <f t="shared" ca="1" si="8"/>
        <v>-</v>
      </c>
      <c r="AG14" s="8" t="str">
        <f t="shared" ca="1" si="9"/>
        <v>-</v>
      </c>
    </row>
    <row r="15" spans="1:33" x14ac:dyDescent="0.25">
      <c r="A15" s="2">
        <f>MATCH(B15,curve[ticker],0)</f>
        <v>10</v>
      </c>
      <c r="B15" s="6" t="s">
        <v>500</v>
      </c>
      <c r="C15" s="25" t="str">
        <f ca="1">IF(ISNUMBER(_xlfn.XMATCH(B15,_xlfn.ANCHORARRAY(tkrBbg!W10))),"single","-")</f>
        <v>-</v>
      </c>
      <c r="D15" s="26" t="s">
        <v>683</v>
      </c>
      <c r="E15" s="26" t="s">
        <v>684</v>
      </c>
      <c r="F15" s="2" t="str" cm="1">
        <f t="array" ref="F15">_xll.BDP(D15,"security_name")</f>
        <v>EDF 4 PERP</v>
      </c>
      <c r="G15" s="2" t="str" cm="1">
        <f t="array" ref="G15">_xll.BDP(E15,"security_name")</f>
        <v>EDF 5 PERP</v>
      </c>
      <c r="H15" s="17" cm="1">
        <f t="array" ref="H15">_xll.BDP(D15,"nxt_call_dt")*1</f>
        <v>45477</v>
      </c>
      <c r="I15" s="17" cm="1">
        <f t="array" ref="I15">_xll.BDP(E15,"nxt_call_dt")*1</f>
        <v>46044</v>
      </c>
      <c r="J15" s="24">
        <f t="shared" si="0"/>
        <v>1.5534246575342465</v>
      </c>
      <c r="K15" s="26" t="s">
        <v>108</v>
      </c>
      <c r="L15" s="8" cm="1">
        <f t="array" ref="L15">_xll.BDP(D15,$K15)</f>
        <v>376.85775756835938</v>
      </c>
      <c r="M15" s="8" cm="1">
        <f t="array" ref="M15">_xll.BDP(E15,$K15)</f>
        <v>406.19564819335938</v>
      </c>
      <c r="N15" s="8">
        <f t="shared" si="1"/>
        <v>29.337890625</v>
      </c>
      <c r="O15" s="8">
        <f t="shared" si="2"/>
        <v>18.885943700396826</v>
      </c>
      <c r="P15" s="2" t="str" cm="1">
        <f t="array" ref="P15">_xll.BDP(D15,"bb_composite")</f>
        <v>BB+</v>
      </c>
      <c r="Q15" s="2" t="str" cm="1">
        <f t="array" ref="Q15">_xll.BDP(E15,"bb_composite")</f>
        <v>BB+</v>
      </c>
      <c r="R15" s="23">
        <f t="shared" si="3"/>
        <v>0.24247881810629171</v>
      </c>
      <c r="S15" s="23" t="str" cm="1">
        <f t="array" ref="S15">_xll.BDP(D15,"crncy")</f>
        <v>EUR</v>
      </c>
      <c r="T15" s="23" t="str" cm="1">
        <f t="array" ref="T15">_xll.BDP(E15,"crncy")</f>
        <v>EUR</v>
      </c>
      <c r="U15" s="2" t="s">
        <v>582</v>
      </c>
      <c r="V15" s="2" t="str">
        <f>INDEX(tkrBbg!U:U,MATCH(B15,tkrBbg!T:T,0))</f>
        <v>UTILS</v>
      </c>
      <c r="W15" s="2" t="s">
        <v>582</v>
      </c>
      <c r="X15" s="8" cm="1">
        <f t="array" aca="1" ref="X15" ca="1">_xll.BDH(D15,$K15,X$5)</f>
        <v>363.77300000000002</v>
      </c>
      <c r="Y15" s="8" cm="1">
        <f t="array" aca="1" ref="Y15" ca="1">_xll.BDH(E15,$K15,Y$5)</f>
        <v>385.34300000000002</v>
      </c>
      <c r="Z15" s="8" t="e">
        <f t="shared" ca="1" si="4"/>
        <v>#VALUE!</v>
      </c>
      <c r="AA15" s="8" t="str">
        <f t="shared" ca="1" si="5"/>
        <v>-</v>
      </c>
      <c r="AB15" s="8" t="str">
        <f t="shared" ca="1" si="6"/>
        <v>-</v>
      </c>
      <c r="AC15" s="8" cm="1">
        <f t="array" aca="1" ref="AC15" ca="1">_xll.BDH(D15,$K15,AC$5)</f>
        <v>376.14800000000002</v>
      </c>
      <c r="AD15" s="8" cm="1">
        <f t="array" aca="1" ref="AD15" ca="1">_xll.BDH(E15,$K15,AD$5)</f>
        <v>398.85899999999998</v>
      </c>
      <c r="AE15" s="8" t="str">
        <f t="shared" ca="1" si="7"/>
        <v>-</v>
      </c>
      <c r="AF15" s="8" t="str">
        <f t="shared" ca="1" si="8"/>
        <v>-</v>
      </c>
      <c r="AG15" s="8" t="str">
        <f t="shared" ca="1" si="9"/>
        <v>-</v>
      </c>
    </row>
    <row r="16" spans="1:33" x14ac:dyDescent="0.25">
      <c r="A16" s="2">
        <f>MATCH(B16,curve[ticker],0)</f>
        <v>9</v>
      </c>
      <c r="B16" s="6" t="s">
        <v>504</v>
      </c>
      <c r="C16" s="25" t="str">
        <f ca="1">IF(ISNUMBER(_xlfn.XMATCH(B16,_xlfn.ANCHORARRAY(tkrBbg!W13))),"single","-")</f>
        <v>-</v>
      </c>
      <c r="D16" s="26" t="s">
        <v>671</v>
      </c>
      <c r="E16" s="26" t="s">
        <v>672</v>
      </c>
      <c r="F16" s="2" t="str" cm="1">
        <f t="array" ref="F16">_xll.BDP(D16,"security_name")</f>
        <v>ENELIM 2 1/2 11/24/78</v>
      </c>
      <c r="G16" s="2" t="str" cm="1">
        <f t="array" ref="G16">_xll.BDP(E16,"security_name")</f>
        <v>ENELIM 3 3/8 11/24/81</v>
      </c>
      <c r="H16" s="17" cm="1">
        <f t="array" ref="H16">_xll.BDP(D16,"nxt_call_dt")*1</f>
        <v>45162</v>
      </c>
      <c r="I16" s="17" cm="1">
        <f t="array" ref="I16">_xll.BDP(E16,"nxt_call_dt")*1</f>
        <v>46258</v>
      </c>
      <c r="J16" s="24">
        <f t="shared" si="0"/>
        <v>3.0027397260273974</v>
      </c>
      <c r="K16" s="26" t="s">
        <v>108</v>
      </c>
      <c r="L16" s="8" cm="1">
        <f t="array" ref="L16">_xll.BDP(D16,$K16)</f>
        <v>274.28079223632813</v>
      </c>
      <c r="M16" s="8" cm="1">
        <f t="array" ref="M16">_xll.BDP(E16,$K16)</f>
        <v>314.70913696289063</v>
      </c>
      <c r="N16" s="8">
        <f t="shared" si="1"/>
        <v>40.4283447265625</v>
      </c>
      <c r="O16" s="8">
        <f t="shared" si="2"/>
        <v>13.463819183572365</v>
      </c>
      <c r="P16" s="2" t="str" cm="1">
        <f t="array" ref="P16">_xll.BDP(D16,"bb_composite")</f>
        <v>BBB-</v>
      </c>
      <c r="Q16" s="2" t="str" cm="1">
        <f t="array" ref="Q16">_xll.BDP(E16,"bb_composite")</f>
        <v>BBB-</v>
      </c>
      <c r="R16" s="23">
        <f t="shared" si="3"/>
        <v>0.12783377074693852</v>
      </c>
      <c r="S16" s="23" t="str" cm="1">
        <f t="array" ref="S16">_xll.BDP(D16,"crncy")</f>
        <v>EUR</v>
      </c>
      <c r="T16" s="23" t="str" cm="1">
        <f t="array" ref="T16">_xll.BDP(E16,"crncy")</f>
        <v>EUR</v>
      </c>
      <c r="U16" s="2" t="s">
        <v>582</v>
      </c>
      <c r="V16" s="2" t="str">
        <f>INDEX(tkrBbg!U:U,MATCH(B16,tkrBbg!T:T,0))</f>
        <v>UTILS</v>
      </c>
      <c r="W16" s="2" t="s">
        <v>582</v>
      </c>
      <c r="X16" s="8" cm="1">
        <f t="array" aca="1" ref="X16" ca="1">_xll.BDH(D16,$K16,X$5)</f>
        <v>233.82400000000001</v>
      </c>
      <c r="Y16" s="8" cm="1">
        <f t="array" aca="1" ref="Y16" ca="1">_xll.BDH(E16,$K16,Y$5)</f>
        <v>287.95400000000001</v>
      </c>
      <c r="Z16" s="8" t="e">
        <f t="shared" ca="1" si="4"/>
        <v>#VALUE!</v>
      </c>
      <c r="AA16" s="8" t="str">
        <f t="shared" ca="1" si="5"/>
        <v>-</v>
      </c>
      <c r="AB16" s="8" t="str">
        <f t="shared" ca="1" si="6"/>
        <v>-</v>
      </c>
      <c r="AC16" s="8" cm="1">
        <f t="array" aca="1" ref="AC16" ca="1">_xll.BDH(D16,$K16,AC$5)</f>
        <v>268.673</v>
      </c>
      <c r="AD16" s="8" cm="1">
        <f t="array" aca="1" ref="AD16" ca="1">_xll.BDH(E16,$K16,AD$5)</f>
        <v>303.012</v>
      </c>
      <c r="AE16" s="8" t="str">
        <f t="shared" ca="1" si="7"/>
        <v>-</v>
      </c>
      <c r="AF16" s="8" t="str">
        <f t="shared" ca="1" si="8"/>
        <v>-</v>
      </c>
      <c r="AG16" s="8" t="str">
        <f t="shared" ca="1" si="9"/>
        <v>-</v>
      </c>
    </row>
    <row r="17" spans="1:33" x14ac:dyDescent="0.25">
      <c r="A17" s="2">
        <f>MATCH(B17,curve[ticker],0)</f>
        <v>13</v>
      </c>
      <c r="B17" s="6" t="s">
        <v>449</v>
      </c>
      <c r="C17" s="25" t="str">
        <f ca="1">IF(ISNUMBER(_xlfn.XMATCH(B17,_xlfn.ANCHORARRAY(tkrBbg!W12))),"single","-")</f>
        <v>-</v>
      </c>
      <c r="D17" s="26" t="s">
        <v>378</v>
      </c>
      <c r="E17" s="26" t="s">
        <v>438</v>
      </c>
      <c r="F17" s="2" t="str" cm="1">
        <f t="array" ref="F17">_xll.BDP(D17,"security_name")</f>
        <v>DBOERS 2 3/4 02/05/41</v>
      </c>
      <c r="G17" s="2" t="str" cm="1">
        <f t="array" ref="G17">_xll.BDP(E17,"security_name")</f>
        <v>DBOERS 1 1/4 06/16/47</v>
      </c>
      <c r="H17" s="17" cm="1">
        <f t="array" ref="H17">_xll.BDP(D17,"nxt_call_dt")*1</f>
        <v>44140</v>
      </c>
      <c r="I17" s="17" cm="1">
        <f t="array" ref="I17">_xll.BDP(E17,"nxt_call_dt")*1</f>
        <v>46462</v>
      </c>
      <c r="J17" s="24">
        <f t="shared" si="0"/>
        <v>6.3616438356164382</v>
      </c>
      <c r="K17" s="26" t="s">
        <v>108</v>
      </c>
      <c r="L17" s="8" cm="1">
        <f t="array" ref="L17">_xll.BDP(D17,$K17)</f>
        <v>70.619544982910156</v>
      </c>
      <c r="M17" s="8" cm="1">
        <f t="array" ref="M17">_xll.BDP(E17,$K17)</f>
        <v>156.02717590332031</v>
      </c>
      <c r="N17" s="8">
        <f t="shared" si="1"/>
        <v>85.407630920410156</v>
      </c>
      <c r="O17" s="8">
        <f t="shared" si="2"/>
        <v>13.425402793259995</v>
      </c>
      <c r="P17" s="2" t="str" cm="1">
        <f t="array" ref="P17">_xll.BDP(D17,"bb_composite")</f>
        <v>NR</v>
      </c>
      <c r="Q17" s="2" t="str" cm="1">
        <f t="array" ref="Q17">_xll.BDP(E17,"bb_composite")</f>
        <v>NR</v>
      </c>
      <c r="R17" s="23">
        <f t="shared" si="3"/>
        <v>0.12702149709422711</v>
      </c>
      <c r="S17" s="23" t="str" cm="1">
        <f t="array" ref="S17">_xll.BDP(D17,"crncy")</f>
        <v>EUR</v>
      </c>
      <c r="T17" s="23" t="str" cm="1">
        <f t="array" ref="T17">_xll.BDP(E17,"crncy")</f>
        <v>EUR</v>
      </c>
      <c r="U17" s="2" t="s">
        <v>582</v>
      </c>
      <c r="V17" s="2" t="str">
        <f>INDEX(tkrBbg!U:U,MATCH(B17,tkrBbg!T:T,0))</f>
        <v>Low Beta</v>
      </c>
      <c r="W17" s="2" t="s">
        <v>582</v>
      </c>
      <c r="X17" s="8" cm="1">
        <f t="array" aca="1" ref="X17" ca="1">_xll.BDH(D17,$K17,X$5)</f>
        <v>47.576999999999998</v>
      </c>
      <c r="Y17" s="8" cm="1">
        <f t="array" aca="1" ref="Y17" ca="1">_xll.BDH(E17,$K17,Y$5)</f>
        <v>145.28299999999999</v>
      </c>
      <c r="Z17" s="8" t="e">
        <f t="shared" ca="1" si="4"/>
        <v>#VALUE!</v>
      </c>
      <c r="AA17" s="8" t="str">
        <f t="shared" ca="1" si="5"/>
        <v>-</v>
      </c>
      <c r="AB17" s="8" t="str">
        <f t="shared" ca="1" si="6"/>
        <v>-</v>
      </c>
      <c r="AC17" s="8" cm="1">
        <f t="array" aca="1" ref="AC17" ca="1">_xll.BDH(D17,$K17,AC$5)</f>
        <v>144.82499999999999</v>
      </c>
      <c r="AD17" s="8" t="str" cm="1">
        <f t="array" aca="1" ref="AD17" ca="1">_xll.BDH(E17,$K17,AD$5)</f>
        <v>#N/A N/A</v>
      </c>
      <c r="AE17" s="8" t="str">
        <f t="shared" ca="1" si="7"/>
        <v>-</v>
      </c>
      <c r="AF17" s="8" t="str">
        <f t="shared" ca="1" si="8"/>
        <v>-</v>
      </c>
      <c r="AG17" s="8" t="str">
        <f t="shared" ca="1" si="9"/>
        <v>-</v>
      </c>
    </row>
    <row r="18" spans="1:33" x14ac:dyDescent="0.25">
      <c r="A18" s="2">
        <f>MATCH(B18,curve[ticker],0)</f>
        <v>15</v>
      </c>
      <c r="B18" s="6" t="s">
        <v>484</v>
      </c>
      <c r="C18" s="25" t="str">
        <f ca="1">IF(ISNUMBER(_xlfn.XMATCH(B18,_xlfn.ANCHORARRAY(tkrBbg!W14))),"single","-")</f>
        <v>-</v>
      </c>
      <c r="D18" s="26" t="s">
        <v>382</v>
      </c>
      <c r="E18" s="26" t="s">
        <v>383</v>
      </c>
      <c r="F18" s="2" t="str" cm="1">
        <f t="array" ref="F18">_xll.BDP(D18,"security_name")</f>
        <v>AKFAST 3 7/8 10/05/78</v>
      </c>
      <c r="G18" s="2" t="str" cm="1">
        <f t="array" ref="G18">_xll.BDP(E18,"security_name")</f>
        <v>AKFAST 2.249 05/17/81</v>
      </c>
      <c r="H18" s="17" cm="1">
        <f t="array" ref="H18">_xll.BDP(D18,"nxt_call_dt")*1</f>
        <v>45115</v>
      </c>
      <c r="I18" s="17" cm="1">
        <f t="array" ref="I18">_xll.BDP(E18,"nxt_call_dt")*1</f>
        <v>46070</v>
      </c>
      <c r="J18" s="24">
        <f t="shared" si="0"/>
        <v>2.6164383561643834</v>
      </c>
      <c r="K18" s="26" t="s">
        <v>108</v>
      </c>
      <c r="L18" s="8" cm="1">
        <f t="array" ref="L18">_xll.BDP(D18,$K18)</f>
        <v>401.22723388671875</v>
      </c>
      <c r="M18" s="8" cm="1">
        <f t="array" ref="M18">_xll.BDP(E18,$K18)</f>
        <v>430.00665283203125</v>
      </c>
      <c r="N18" s="8">
        <f t="shared" si="1"/>
        <v>28.7794189453125</v>
      </c>
      <c r="O18" s="8">
        <f t="shared" si="2"/>
        <v>10.999463785381218</v>
      </c>
      <c r="P18" s="2" t="str" cm="1">
        <f t="array" ref="P18">_xll.BDP(D18,"bb_composite")</f>
        <v>NR</v>
      </c>
      <c r="Q18" s="2" t="str" cm="1">
        <f t="array" ref="Q18">_xll.BDP(E18,"bb_composite")</f>
        <v>NR</v>
      </c>
      <c r="R18" s="23">
        <f t="shared" si="3"/>
        <v>7.5727600838954398E-2</v>
      </c>
      <c r="S18" s="23" t="str" cm="1">
        <f t="array" ref="S18">_xll.BDP(D18,"crncy")</f>
        <v>EUR</v>
      </c>
      <c r="T18" s="23" t="str" cm="1">
        <f t="array" ref="T18">_xll.BDP(E18,"crncy")</f>
        <v>EUR</v>
      </c>
      <c r="U18" s="2" t="s">
        <v>582</v>
      </c>
      <c r="V18" s="2" t="str">
        <f>INDEX(tkrBbg!U:U,MATCH(B18,tkrBbg!T:T,0))</f>
        <v>REIT</v>
      </c>
      <c r="W18" s="2" t="s">
        <v>582</v>
      </c>
      <c r="X18" s="8" cm="1">
        <f t="array" aca="1" ref="X18" ca="1">_xll.BDH(D18,$K18,X$5)</f>
        <v>367.52800000000002</v>
      </c>
      <c r="Y18" s="8" cm="1">
        <f t="array" aca="1" ref="Y18" ca="1">_xll.BDH(E18,$K18,Y$5)</f>
        <v>400.43799999999999</v>
      </c>
      <c r="Z18" s="8" t="e">
        <f t="shared" ca="1" si="4"/>
        <v>#VALUE!</v>
      </c>
      <c r="AA18" s="8" t="str">
        <f t="shared" ca="1" si="5"/>
        <v>-</v>
      </c>
      <c r="AB18" s="8" t="str">
        <f t="shared" ca="1" si="6"/>
        <v>-</v>
      </c>
      <c r="AC18" s="8" cm="1">
        <f t="array" aca="1" ref="AC18" ca="1">_xll.BDH(D18,$K18,AC$5)</f>
        <v>416.99900000000002</v>
      </c>
      <c r="AD18" s="8" cm="1">
        <f t="array" aca="1" ref="AD18" ca="1">_xll.BDH(E18,$K18,AD$5)</f>
        <v>447.41899999999998</v>
      </c>
      <c r="AE18" s="8" t="str">
        <f t="shared" ca="1" si="7"/>
        <v>-</v>
      </c>
      <c r="AF18" s="8" t="str">
        <f t="shared" ca="1" si="8"/>
        <v>-</v>
      </c>
      <c r="AG18" s="8" t="str">
        <f t="shared" ca="1" si="9"/>
        <v>-</v>
      </c>
    </row>
    <row r="19" spans="1:33" x14ac:dyDescent="0.25">
      <c r="A19" s="2">
        <f>MATCH(B19,curve[ticker],0)</f>
        <v>12</v>
      </c>
      <c r="B19" s="6" t="s">
        <v>526</v>
      </c>
      <c r="C19" s="25" t="str">
        <f ca="1">IF(ISNUMBER(_xlfn.XMATCH(B19,_xlfn.ANCHORARRAY(tkrBbg!W15))),"single","-")</f>
        <v>-</v>
      </c>
      <c r="D19" s="26" t="s">
        <v>387</v>
      </c>
      <c r="E19" s="26" t="s">
        <v>388</v>
      </c>
      <c r="F19" s="2" t="str" cm="1">
        <f t="array" ref="F19">_xll.BDP(D19,"security_name")</f>
        <v>SBBBSS 4 5/8 PERP</v>
      </c>
      <c r="G19" s="2" t="str" cm="1">
        <f t="array" ref="G19">_xll.BDP(E19,"security_name")</f>
        <v>SBBBSS 2.624 PERP</v>
      </c>
      <c r="H19" s="17" cm="1">
        <f t="array" ref="H19">_xll.BDP(D19,"nxt_call_dt")*1</f>
        <v>45409</v>
      </c>
      <c r="I19" s="17" cm="1">
        <f t="array" ref="I19">_xll.BDP(E19,"nxt_call_dt")*1</f>
        <v>45687</v>
      </c>
      <c r="J19" s="24">
        <f t="shared" si="0"/>
        <v>0.76164383561643834</v>
      </c>
      <c r="K19" s="26" t="s">
        <v>108</v>
      </c>
      <c r="L19" s="8" cm="1">
        <f t="array" ref="L19">_xll.BDP(D19,$K19)</f>
        <v>474.35720825195313</v>
      </c>
      <c r="M19" s="8" cm="1">
        <f t="array" ref="M19">_xll.BDP(E19,$K19)</f>
        <v>481.4158935546875</v>
      </c>
      <c r="N19" s="8">
        <f t="shared" si="1"/>
        <v>7.058685302734375</v>
      </c>
      <c r="O19" s="8">
        <f t="shared" si="2"/>
        <v>9.2676983291296651</v>
      </c>
      <c r="P19" s="2" t="str" cm="1">
        <f t="array" ref="P19">_xll.BDP(D19,"bb_composite")</f>
        <v>BB</v>
      </c>
      <c r="Q19" s="2" t="str" cm="1">
        <f t="array" ref="Q19">_xll.BDP(E19,"bb_composite")</f>
        <v>BB</v>
      </c>
      <c r="R19" s="23">
        <f t="shared" si="3"/>
        <v>3.9111264911735999E-2</v>
      </c>
      <c r="S19" s="23" t="str" cm="1">
        <f t="array" ref="S19">_xll.BDP(D19,"crncy")</f>
        <v>EUR</v>
      </c>
      <c r="T19" s="23" t="str" cm="1">
        <f t="array" ref="T19">_xll.BDP(E19,"crncy")</f>
        <v>EUR</v>
      </c>
      <c r="U19" s="2" t="s">
        <v>582</v>
      </c>
      <c r="V19" s="2" t="str">
        <f>INDEX(tkrBbg!U:U,MATCH(B19,tkrBbg!T:T,0))</f>
        <v>REIT</v>
      </c>
      <c r="W19" s="2" t="s">
        <v>582</v>
      </c>
      <c r="X19" s="8" cm="1">
        <f t="array" aca="1" ref="X19" ca="1">_xll.BDH(D19,$K19,X$5)</f>
        <v>462.25400000000002</v>
      </c>
      <c r="Y19" s="8" cm="1">
        <f t="array" aca="1" ref="Y19" ca="1">_xll.BDH(E19,$K19,Y$5)</f>
        <v>477.52199999999999</v>
      </c>
      <c r="Z19" s="8" t="e">
        <f t="shared" ca="1" si="4"/>
        <v>#VALUE!</v>
      </c>
      <c r="AA19" s="8" t="str">
        <f t="shared" ca="1" si="5"/>
        <v>-</v>
      </c>
      <c r="AB19" s="8" t="str">
        <f t="shared" ca="1" si="6"/>
        <v>-</v>
      </c>
      <c r="AC19" s="8" cm="1">
        <f t="array" aca="1" ref="AC19" ca="1">_xll.BDH(D19,$K19,AC$5)</f>
        <v>668.38199999999995</v>
      </c>
      <c r="AD19" s="8" cm="1">
        <f t="array" aca="1" ref="AD19" ca="1">_xll.BDH(E19,$K19,AD$5)</f>
        <v>621.34199999999998</v>
      </c>
      <c r="AE19" s="8" t="str">
        <f t="shared" ca="1" si="7"/>
        <v>-</v>
      </c>
      <c r="AF19" s="8" t="str">
        <f t="shared" ca="1" si="8"/>
        <v>-</v>
      </c>
      <c r="AG19" s="8" t="str">
        <f t="shared" ca="1" si="9"/>
        <v>-</v>
      </c>
    </row>
    <row r="20" spans="1:33" x14ac:dyDescent="0.25">
      <c r="A20" s="2">
        <f>MATCH(B20,curve[ticker],0)</f>
        <v>14</v>
      </c>
      <c r="B20" s="6" t="s">
        <v>518</v>
      </c>
      <c r="C20" s="25" t="str">
        <f ca="1">IF(ISNUMBER(_xlfn.XMATCH(B20,_xlfn.ANCHORARRAY(tkrBbg!W17))),"single","-")</f>
        <v>-</v>
      </c>
      <c r="D20" s="26" t="s">
        <v>675</v>
      </c>
      <c r="E20" s="26" t="s">
        <v>676</v>
      </c>
      <c r="F20" s="2" t="str" cm="1">
        <f t="array" ref="F20">_xll.BDP(D20,"security_name")</f>
        <v>MRKGR 1 5/8 06/25/79</v>
      </c>
      <c r="G20" s="2" t="str" cm="1">
        <f t="array" ref="G20">_xll.BDP(E20,"security_name")</f>
        <v>MRKGR 2 7/8 06/25/79</v>
      </c>
      <c r="H20" s="17" cm="1">
        <f t="array" ref="H20">_xll.BDP(D20,"nxt_call_dt")*1</f>
        <v>45553</v>
      </c>
      <c r="I20" s="17" cm="1">
        <f t="array" ref="I20">_xll.BDP(E20,"nxt_call_dt")*1</f>
        <v>47202</v>
      </c>
      <c r="J20" s="24">
        <f t="shared" si="0"/>
        <v>4.5178082191780824</v>
      </c>
      <c r="K20" s="26" t="s">
        <v>108</v>
      </c>
      <c r="L20" s="8" cm="1">
        <f t="array" ref="L20">_xll.BDP(D20,$K20)</f>
        <v>205.58889770507813</v>
      </c>
      <c r="M20" s="8" cm="1">
        <f t="array" ref="M20">_xll.BDP(E20,$K20)</f>
        <v>253.03324890136719</v>
      </c>
      <c r="N20" s="8">
        <f t="shared" si="1"/>
        <v>47.444351196289063</v>
      </c>
      <c r="O20" s="8">
        <f t="shared" si="2"/>
        <v>10.501630192022745</v>
      </c>
      <c r="P20" s="2" t="str" cm="1">
        <f t="array" ref="P20">_xll.BDP(D20,"bb_composite")</f>
        <v>BBB</v>
      </c>
      <c r="Q20" s="2" t="str" cm="1">
        <f t="array" ref="Q20">_xll.BDP(E20,"bb_composite")</f>
        <v>BBB</v>
      </c>
      <c r="R20" s="23">
        <f t="shared" si="3"/>
        <v>6.5201439790722807E-2</v>
      </c>
      <c r="S20" s="23" t="str" cm="1">
        <f t="array" ref="S20">_xll.BDP(D20,"crncy")</f>
        <v>EUR</v>
      </c>
      <c r="T20" s="23" t="str" cm="1">
        <f t="array" ref="T20">_xll.BDP(E20,"crncy")</f>
        <v>EUR</v>
      </c>
      <c r="U20" s="2" t="s">
        <v>582</v>
      </c>
      <c r="V20" s="2" t="str">
        <f>INDEX(tkrBbg!U:U,MATCH(B20,tkrBbg!T:T,0))</f>
        <v>Low Beta</v>
      </c>
      <c r="W20" s="2" t="s">
        <v>582</v>
      </c>
      <c r="X20" s="8" cm="1">
        <f t="array" aca="1" ref="X20" ca="1">_xll.BDH(D20,$K20,X$5)</f>
        <v>176.87799999999999</v>
      </c>
      <c r="Y20" s="8" cm="1">
        <f t="array" aca="1" ref="Y20" ca="1">_xll.BDH(E20,$K20,Y$5)</f>
        <v>229.21600000000001</v>
      </c>
      <c r="Z20" s="8" t="e">
        <f t="shared" ca="1" si="4"/>
        <v>#VALUE!</v>
      </c>
      <c r="AA20" s="8" t="str">
        <f t="shared" ca="1" si="5"/>
        <v>-</v>
      </c>
      <c r="AB20" s="8" t="str">
        <f t="shared" ca="1" si="6"/>
        <v>-</v>
      </c>
      <c r="AC20" s="8" cm="1">
        <f t="array" aca="1" ref="AC20" ca="1">_xll.BDH(D20,$K20,AC$5)</f>
        <v>191.702</v>
      </c>
      <c r="AD20" s="8" cm="1">
        <f t="array" aca="1" ref="AD20" ca="1">_xll.BDH(E20,$K20,AD$5)</f>
        <v>235.935</v>
      </c>
      <c r="AE20" s="8" t="str">
        <f t="shared" ca="1" si="7"/>
        <v>-</v>
      </c>
      <c r="AF20" s="8" t="str">
        <f t="shared" ca="1" si="8"/>
        <v>-</v>
      </c>
      <c r="AG20" s="8" t="str">
        <f t="shared" ca="1" si="9"/>
        <v>-</v>
      </c>
    </row>
    <row r="21" spans="1:33" x14ac:dyDescent="0.25">
      <c r="A21" s="2">
        <f>MATCH(B21,curve[ticker],0)</f>
        <v>21</v>
      </c>
      <c r="B21" s="6" t="s">
        <v>529</v>
      </c>
      <c r="C21" s="25" t="str">
        <f ca="1">IF(ISNUMBER(_xlfn.XMATCH(B21,_xlfn.ANCHORARRAY(tkrBbg!W16))),"single","-")</f>
        <v>-</v>
      </c>
      <c r="D21" s="26" t="s">
        <v>308</v>
      </c>
      <c r="E21" s="26" t="s">
        <v>310</v>
      </c>
      <c r="F21" s="2" t="str" cm="1">
        <f t="array" ref="F21">_xll.BDP(D21,"security_name")</f>
        <v>SEVFP 2 1/2 PERP</v>
      </c>
      <c r="G21" s="2" t="str" cm="1">
        <f t="array" ref="G21">_xll.BDP(E21,"security_name")</f>
        <v>SEVFP 1 5/8 PERP</v>
      </c>
      <c r="H21" s="17" cm="1">
        <f t="array" ref="H21">_xll.BDP(D21,"nxt_call_dt")*1</f>
        <v>44650</v>
      </c>
      <c r="I21" s="17" cm="1">
        <f t="array" ref="I21">_xll.BDP(E21,"nxt_call_dt")*1</f>
        <v>46174</v>
      </c>
      <c r="J21" s="24">
        <f t="shared" si="0"/>
        <v>4.1753424657534248</v>
      </c>
      <c r="K21" s="26" t="s">
        <v>108</v>
      </c>
      <c r="L21" s="8" cm="1">
        <f t="array" ref="L21">_xll.BDP(D21,$K21)</f>
        <v>262.38067626953125</v>
      </c>
      <c r="M21" s="8" cm="1">
        <f t="array" ref="M21">_xll.BDP(E21,$K21)</f>
        <v>307.8756103515625</v>
      </c>
      <c r="N21" s="8">
        <f t="shared" si="1"/>
        <v>45.49493408203125</v>
      </c>
      <c r="O21" s="8">
        <f t="shared" si="2"/>
        <v>10.896096417284387</v>
      </c>
      <c r="P21" s="2" t="str" cm="1">
        <f t="array" ref="P21">_xll.BDP(D21,"bb_composite")</f>
        <v>NR</v>
      </c>
      <c r="Q21" s="2" t="str" cm="1">
        <f t="array" ref="Q21">_xll.BDP(E21,"bb_composite")</f>
        <v>NR</v>
      </c>
      <c r="R21" s="23">
        <f t="shared" si="3"/>
        <v>7.3542007945596538E-2</v>
      </c>
      <c r="S21" s="23" t="str" cm="1">
        <f t="array" ref="S21">_xll.BDP(D21,"crncy")</f>
        <v>EUR</v>
      </c>
      <c r="T21" s="23" t="str" cm="1">
        <f t="array" ref="T21">_xll.BDP(E21,"crncy")</f>
        <v>EUR</v>
      </c>
      <c r="U21" s="2" t="s">
        <v>582</v>
      </c>
      <c r="V21" s="2" t="str">
        <f>INDEX(tkrBbg!U:U,MATCH(B21,tkrBbg!T:T,0))</f>
        <v>UTILS</v>
      </c>
      <c r="W21" s="2" t="s">
        <v>582</v>
      </c>
      <c r="X21" s="8" cm="1">
        <f t="array" aca="1" ref="X21" ca="1">_xll.BDH(D21,$K21,X$5)</f>
        <v>242.12899999999999</v>
      </c>
      <c r="Y21" s="8" cm="1">
        <f t="array" aca="1" ref="Y21" ca="1">_xll.BDH(E21,$K21,Y$5)</f>
        <v>288.12599999999998</v>
      </c>
      <c r="Z21" s="8" t="e">
        <f t="shared" ca="1" si="4"/>
        <v>#VALUE!</v>
      </c>
      <c r="AA21" s="8" t="str">
        <f t="shared" ca="1" si="5"/>
        <v>-</v>
      </c>
      <c r="AB21" s="8" t="str">
        <f t="shared" ca="1" si="6"/>
        <v>-</v>
      </c>
      <c r="AC21" s="8" cm="1">
        <f t="array" aca="1" ref="AC21" ca="1">_xll.BDH(D21,$K21,AC$5)</f>
        <v>266.12200000000001</v>
      </c>
      <c r="AD21" s="8" cm="1">
        <f t="array" aca="1" ref="AD21" ca="1">_xll.BDH(E21,$K21,AD$5)</f>
        <v>307.31299999999999</v>
      </c>
      <c r="AE21" s="8" t="str">
        <f t="shared" ca="1" si="7"/>
        <v>-</v>
      </c>
      <c r="AF21" s="8" t="str">
        <f t="shared" ca="1" si="8"/>
        <v>-</v>
      </c>
      <c r="AG21" s="8" t="str">
        <f t="shared" ca="1" si="9"/>
        <v>-</v>
      </c>
    </row>
    <row r="22" spans="1:33" x14ac:dyDescent="0.25">
      <c r="A22" s="2">
        <f>MATCH(B22,curve[ticker],0)</f>
        <v>16</v>
      </c>
      <c r="B22" s="6" t="s">
        <v>522</v>
      </c>
      <c r="C22" s="25" t="str">
        <f ca="1">IF(ISNUMBER(_xlfn.XMATCH(B22,_xlfn.ANCHORARRAY(tkrBbg!W19))),"single","-")</f>
        <v>-</v>
      </c>
      <c r="D22" s="26" t="s">
        <v>667</v>
      </c>
      <c r="E22" s="26" t="s">
        <v>668</v>
      </c>
      <c r="F22" s="2" t="str" cm="1">
        <f t="array" ref="F22">_xll.BDP(D22,"security_name")</f>
        <v>ORAFP 5 1/4 PERP</v>
      </c>
      <c r="G22" s="2" t="str" cm="1">
        <f t="array" ref="G22">_xll.BDP(E22,"security_name")</f>
        <v>ORAFP 5 PERP</v>
      </c>
      <c r="H22" s="17" cm="1">
        <f t="array" ref="H22">_xll.BDP(D22,"nxt_call_dt")*1</f>
        <v>45329</v>
      </c>
      <c r="I22" s="17" cm="1">
        <f t="array" ref="I22">_xll.BDP(E22,"nxt_call_dt")*1</f>
        <v>46296</v>
      </c>
      <c r="J22" s="24">
        <f t="shared" si="0"/>
        <v>2.6493150684931508</v>
      </c>
      <c r="K22" s="26" t="s">
        <v>108</v>
      </c>
      <c r="L22" s="8" cm="1">
        <f t="array" ref="L22">_xll.BDP(D22,$K22)</f>
        <v>225.8717041015625</v>
      </c>
      <c r="M22" s="8" cm="1">
        <f t="array" ref="M22">_xll.BDP(E22,$K22)</f>
        <v>256.1195068359375</v>
      </c>
      <c r="N22" s="8">
        <f t="shared" si="1"/>
        <v>30.247802734375</v>
      </c>
      <c r="O22" s="8">
        <f t="shared" si="2"/>
        <v>11.41721613034837</v>
      </c>
      <c r="P22" s="2" t="str" cm="1">
        <f t="array" ref="P22">_xll.BDP(D22,"bb_composite")</f>
        <v>BBB-</v>
      </c>
      <c r="Q22" s="2" t="str" cm="1">
        <f t="array" ref="Q22">_xll.BDP(E22,"bb_composite")</f>
        <v>BBB-</v>
      </c>
      <c r="R22" s="23">
        <f t="shared" si="3"/>
        <v>8.4560529191047881E-2</v>
      </c>
      <c r="S22" s="23" t="str" cm="1">
        <f t="array" ref="S22">_xll.BDP(D22,"crncy")</f>
        <v>EUR</v>
      </c>
      <c r="T22" s="23" t="str" cm="1">
        <f t="array" ref="T22">_xll.BDP(E22,"crncy")</f>
        <v>EUR</v>
      </c>
      <c r="U22" s="2" t="s">
        <v>582</v>
      </c>
      <c r="V22" s="2" t="str">
        <f>INDEX(tkrBbg!U:U,MATCH(B22,tkrBbg!T:T,0))</f>
        <v>TMT/ AUTO</v>
      </c>
      <c r="W22" s="2" t="s">
        <v>582</v>
      </c>
      <c r="X22" s="8" cm="1">
        <f t="array" aca="1" ref="X22" ca="1">_xll.BDH(D22,$K22,X$5)</f>
        <v>212.654</v>
      </c>
      <c r="Y22" s="8" cm="1">
        <f t="array" aca="1" ref="Y22" ca="1">_xll.BDH(E22,$K22,Y$5)</f>
        <v>234.69800000000001</v>
      </c>
      <c r="Z22" s="8" t="e">
        <f t="shared" ca="1" si="4"/>
        <v>#VALUE!</v>
      </c>
      <c r="AA22" s="8" t="str">
        <f t="shared" ca="1" si="5"/>
        <v>-</v>
      </c>
      <c r="AB22" s="8" t="str">
        <f t="shared" ca="1" si="6"/>
        <v>-</v>
      </c>
      <c r="AC22" s="8" cm="1">
        <f t="array" aca="1" ref="AC22" ca="1">_xll.BDH(D22,$K22,AC$5)</f>
        <v>217.267</v>
      </c>
      <c r="AD22" s="8" cm="1">
        <f t="array" aca="1" ref="AD22" ca="1">_xll.BDH(E22,$K22,AD$5)</f>
        <v>251.89699999999999</v>
      </c>
      <c r="AE22" s="8" t="str">
        <f t="shared" ca="1" si="7"/>
        <v>-</v>
      </c>
      <c r="AF22" s="8" t="str">
        <f t="shared" ca="1" si="8"/>
        <v>-</v>
      </c>
      <c r="AG22" s="8" t="str">
        <f t="shared" ca="1" si="9"/>
        <v>-</v>
      </c>
    </row>
    <row r="23" spans="1:33" x14ac:dyDescent="0.25">
      <c r="A23" s="2">
        <f>MATCH(B23,curve[ticker],0)</f>
        <v>19</v>
      </c>
      <c r="B23" s="6" t="s">
        <v>519</v>
      </c>
      <c r="C23" s="25" t="str">
        <f ca="1">IF(ISNUMBER(_xlfn.XMATCH(B23,_xlfn.ANCHORARRAY(tkrBbg!W18))),"single","-")</f>
        <v>-</v>
      </c>
      <c r="D23" s="26" t="s">
        <v>345</v>
      </c>
      <c r="E23" s="26" t="s">
        <v>346</v>
      </c>
      <c r="F23" s="2" t="str" cm="1">
        <f t="array" ref="F23">_xll.BDP(D23,"security_name")</f>
        <v>NGGLN 1 5/8 12/05/79</v>
      </c>
      <c r="G23" s="2" t="str" cm="1">
        <f t="array" ref="G23">_xll.BDP(E23,"security_name")</f>
        <v>NGGLN 2 1/8 09/05/82</v>
      </c>
      <c r="H23" s="17" cm="1">
        <f t="array" ref="H23">_xll.BDP(D23,"nxt_call_dt")*1</f>
        <v>45540</v>
      </c>
      <c r="I23" s="17" cm="1">
        <f t="array" ref="I23">_xll.BDP(E23,"nxt_call_dt")*1</f>
        <v>46543</v>
      </c>
      <c r="J23" s="24">
        <f t="shared" si="0"/>
        <v>2.7479452054794522</v>
      </c>
      <c r="K23" s="26" t="s">
        <v>108</v>
      </c>
      <c r="L23" s="8" cm="1">
        <f t="array" ref="L23">_xll.BDP(D23,$K23)</f>
        <v>239.18228149414063</v>
      </c>
      <c r="M23" s="8" cm="1">
        <f t="array" ref="M23">_xll.BDP(E23,$K23)</f>
        <v>264.9637451171875</v>
      </c>
      <c r="N23" s="8">
        <f t="shared" si="1"/>
        <v>25.781463623046875</v>
      </c>
      <c r="O23" s="8">
        <f t="shared" si="2"/>
        <v>9.3820879585365002</v>
      </c>
      <c r="P23" s="2" t="str" cm="1">
        <f t="array" ref="P23">_xll.BDP(D23,"bb_composite")</f>
        <v>BBB-</v>
      </c>
      <c r="Q23" s="2" t="str" cm="1">
        <f t="array" ref="Q23">_xll.BDP(E23,"bb_composite")</f>
        <v>BBB-</v>
      </c>
      <c r="R23" s="23">
        <f t="shared" si="3"/>
        <v>4.1529911779780625E-2</v>
      </c>
      <c r="S23" s="23" t="str" cm="1">
        <f t="array" ref="S23">_xll.BDP(D23,"crncy")</f>
        <v>EUR</v>
      </c>
      <c r="T23" s="23" t="str" cm="1">
        <f t="array" ref="T23">_xll.BDP(E23,"crncy")</f>
        <v>EUR</v>
      </c>
      <c r="U23" s="2" t="s">
        <v>582</v>
      </c>
      <c r="V23" s="2" t="str">
        <f>INDEX(tkrBbg!U:U,MATCH(B23,tkrBbg!T:T,0))</f>
        <v>UTILS</v>
      </c>
      <c r="W23" s="2" t="s">
        <v>582</v>
      </c>
      <c r="X23" s="8" cm="1">
        <f t="array" aca="1" ref="X23" ca="1">_xll.BDH(D23,$K23,X$5)</f>
        <v>199.459</v>
      </c>
      <c r="Y23" s="8" cm="1">
        <f t="array" aca="1" ref="Y23" ca="1">_xll.BDH(E23,$K23,Y$5)</f>
        <v>239.88499999999999</v>
      </c>
      <c r="Z23" s="8" t="e">
        <f t="shared" ca="1" si="4"/>
        <v>#VALUE!</v>
      </c>
      <c r="AA23" s="8" t="str">
        <f t="shared" ca="1" si="5"/>
        <v>-</v>
      </c>
      <c r="AB23" s="8" t="str">
        <f t="shared" ca="1" si="6"/>
        <v>-</v>
      </c>
      <c r="AC23" s="8" cm="1">
        <f t="array" aca="1" ref="AC23" ca="1">_xll.BDH(D23,$K23,AC$5)</f>
        <v>216.07</v>
      </c>
      <c r="AD23" s="8" cm="1">
        <f t="array" aca="1" ref="AD23" ca="1">_xll.BDH(E23,$K23,AD$5)</f>
        <v>259.32900000000001</v>
      </c>
      <c r="AE23" s="8" t="str">
        <f t="shared" ca="1" si="7"/>
        <v>-</v>
      </c>
      <c r="AF23" s="8" t="str">
        <f t="shared" ca="1" si="8"/>
        <v>-</v>
      </c>
      <c r="AG23" s="8" t="str">
        <f t="shared" ca="1" si="9"/>
        <v>-</v>
      </c>
    </row>
    <row r="24" spans="1:33" x14ac:dyDescent="0.25">
      <c r="A24" s="2">
        <f>MATCH(B24,curve[ticker],0)</f>
        <v>20</v>
      </c>
      <c r="B24" s="6" t="s">
        <v>523</v>
      </c>
      <c r="C24" s="25" t="str">
        <f ca="1">IF(ISNUMBER(_xlfn.XMATCH(B24,_xlfn.ANCHORARRAY(tkrBbg!W20))),"single","-")</f>
        <v>-</v>
      </c>
      <c r="D24" s="26" t="s">
        <v>353</v>
      </c>
      <c r="E24" s="26" t="s">
        <v>355</v>
      </c>
      <c r="F24" s="2" t="str" cm="1">
        <f t="array" ref="F24">_xll.BDP(D24,"security_name")</f>
        <v>ORSTED 6 1/4 06/26/13</v>
      </c>
      <c r="G24" s="2" t="str" cm="1">
        <f t="array" ref="G24">_xll.BDP(E24,"security_name")</f>
        <v>ORSTED 1 3/4 12/09/19</v>
      </c>
      <c r="H24" s="17" cm="1">
        <f t="array" ref="H24">_xll.BDP(D24,"nxt_call_dt")*1</f>
        <v>45103</v>
      </c>
      <c r="I24" s="17" cm="1">
        <f t="array" ref="I24">_xll.BDP(E24,"nxt_call_dt")*1</f>
        <v>46639</v>
      </c>
      <c r="J24" s="24">
        <f t="shared" si="0"/>
        <v>4.2082191780821914</v>
      </c>
      <c r="K24" s="26" t="s">
        <v>108</v>
      </c>
      <c r="L24" s="8" cm="1">
        <f t="array" ref="L24">_xll.BDP(D24,$K24)</f>
        <v>185.05035400390625</v>
      </c>
      <c r="M24" s="8" cm="1">
        <f t="array" ref="M24">_xll.BDP(E24,$K24)</f>
        <v>223.52493286132813</v>
      </c>
      <c r="N24" s="8">
        <f t="shared" si="1"/>
        <v>38.474578857421875</v>
      </c>
      <c r="O24" s="8">
        <f t="shared" si="2"/>
        <v>9.1427221894264239</v>
      </c>
      <c r="P24" s="2" t="str" cm="1">
        <f t="array" ref="P24">_xll.BDP(D24,"bb_composite")</f>
        <v>BB+</v>
      </c>
      <c r="Q24" s="2" t="str" cm="1">
        <f t="array" ref="Q24">_xll.BDP(E24,"bb_composite")</f>
        <v>BB+</v>
      </c>
      <c r="R24" s="23">
        <f t="shared" si="3"/>
        <v>3.6468777560033021E-2</v>
      </c>
      <c r="S24" s="23" t="str" cm="1">
        <f t="array" ref="S24">_xll.BDP(D24,"crncy")</f>
        <v>EUR</v>
      </c>
      <c r="T24" s="23" t="str" cm="1">
        <f t="array" ref="T24">_xll.BDP(E24,"crncy")</f>
        <v>EUR</v>
      </c>
      <c r="U24" s="2" t="s">
        <v>582</v>
      </c>
      <c r="V24" s="2" t="str">
        <f>INDEX(tkrBbg!U:U,MATCH(B24,tkrBbg!T:T,0))</f>
        <v>UTILS</v>
      </c>
      <c r="W24" s="2" t="s">
        <v>582</v>
      </c>
      <c r="X24" s="8" cm="1">
        <f t="array" aca="1" ref="X24" ca="1">_xll.BDH(D24,$K24,X$5)</f>
        <v>158.10300000000001</v>
      </c>
      <c r="Y24" s="8" cm="1">
        <f t="array" aca="1" ref="Y24" ca="1">_xll.BDH(E24,$K24,Y$5)</f>
        <v>203.43299999999999</v>
      </c>
      <c r="Z24" s="8" t="e">
        <f t="shared" ca="1" si="4"/>
        <v>#VALUE!</v>
      </c>
      <c r="AA24" s="8" t="str">
        <f t="shared" ca="1" si="5"/>
        <v>-</v>
      </c>
      <c r="AB24" s="8" t="str">
        <f t="shared" ca="1" si="6"/>
        <v>-</v>
      </c>
      <c r="AC24" s="8" cm="1">
        <f t="array" aca="1" ref="AC24" ca="1">_xll.BDH(D24,$K24,AC$5)</f>
        <v>168.673</v>
      </c>
      <c r="AD24" s="8" cm="1">
        <f t="array" aca="1" ref="AD24" ca="1">_xll.BDH(E24,$K24,AD$5)</f>
        <v>208.43100000000001</v>
      </c>
      <c r="AE24" s="8" t="str">
        <f t="shared" ca="1" si="7"/>
        <v>-</v>
      </c>
      <c r="AF24" s="8" t="str">
        <f t="shared" ca="1" si="8"/>
        <v>-</v>
      </c>
      <c r="AG24" s="8" t="str">
        <f t="shared" ca="1" si="9"/>
        <v>-</v>
      </c>
    </row>
    <row r="25" spans="1:33" x14ac:dyDescent="0.25">
      <c r="A25" s="2">
        <f>MATCH(B25,curve[ticker],0)</f>
        <v>18</v>
      </c>
      <c r="B25" s="6" t="s">
        <v>635</v>
      </c>
      <c r="C25" s="25" t="str">
        <f ca="1">IF(ISNUMBER(_xlfn.XMATCH(B25,_xlfn.ANCHORARRAY(tkrBbg!W21))),"single","-")</f>
        <v>-</v>
      </c>
      <c r="D25" s="26" t="s">
        <v>605</v>
      </c>
      <c r="E25" s="26" t="s">
        <v>606</v>
      </c>
      <c r="F25" s="2" t="str" cm="1">
        <f t="array" ref="F25">_xll.BDP(D25,"security_name")</f>
        <v>BPLN 3 1/4 PERP</v>
      </c>
      <c r="G25" s="2" t="str" cm="1">
        <f t="array" ref="G25">_xll.BDP(E25,"security_name")</f>
        <v>BPLN 3 5/8 PERP</v>
      </c>
      <c r="H25" s="17" cm="1">
        <f t="array" ref="H25">_xll.BDP(D25,"nxt_call_dt")*1</f>
        <v>46103</v>
      </c>
      <c r="I25" s="17" cm="1">
        <f t="array" ref="I25">_xll.BDP(E25,"nxt_call_dt")*1</f>
        <v>47199</v>
      </c>
      <c r="J25" s="24">
        <f t="shared" si="0"/>
        <v>3.0027397260273974</v>
      </c>
      <c r="K25" s="26" t="s">
        <v>108</v>
      </c>
      <c r="L25" s="8" cm="1">
        <f t="array" ref="L25">_xll.BDP(D25,$K25)</f>
        <v>352.66482543945313</v>
      </c>
      <c r="M25" s="8" cm="1">
        <f t="array" ref="M25">_xll.BDP(E25,$K25)</f>
        <v>380.7183837890625</v>
      </c>
      <c r="N25" s="8">
        <f t="shared" si="1"/>
        <v>28.053558349609375</v>
      </c>
      <c r="O25" s="8">
        <f t="shared" si="2"/>
        <v>9.3426540124155313</v>
      </c>
      <c r="P25" s="2" t="str" cm="1">
        <f t="array" ref="P25">_xll.BDP(D25,"bb_composite")</f>
        <v>BBB+</v>
      </c>
      <c r="Q25" s="2" t="str" cm="1">
        <f t="array" ref="Q25">_xll.BDP(E25,"bb_composite")</f>
        <v>BBB+</v>
      </c>
      <c r="R25" s="23">
        <f t="shared" si="3"/>
        <v>4.0696122993378429E-2</v>
      </c>
      <c r="S25" s="23" t="str" cm="1">
        <f t="array" ref="S25">_xll.BDP(D25,"crncy")</f>
        <v>EUR</v>
      </c>
      <c r="T25" s="23" t="str" cm="1">
        <f t="array" ref="T25">_xll.BDP(E25,"crncy")</f>
        <v>EUR</v>
      </c>
      <c r="U25" s="2" t="s">
        <v>582</v>
      </c>
      <c r="V25" s="2" t="str">
        <f>INDEX(tkrBbg!U:U,MATCH(B25,tkrBbg!T:T,0))</f>
        <v>Energy</v>
      </c>
      <c r="W25" s="2" t="s">
        <v>582</v>
      </c>
      <c r="X25" s="8" t="str" cm="1">
        <f t="array" aca="1" ref="X25" ca="1">_xll.BDH(D25,$K25,X$5)</f>
        <v>#N/A N/A</v>
      </c>
      <c r="Y25" s="8" t="str" cm="1">
        <f t="array" aca="1" ref="Y25" ca="1">_xll.BDH(E25,$K25,Y$5)</f>
        <v>#N/A N/A</v>
      </c>
      <c r="Z25" s="8" t="str">
        <f ca="1">IFERROR(Y25-X25,"-")</f>
        <v>-</v>
      </c>
      <c r="AA25" s="8" t="str">
        <f ca="1">IFERROR(Z25/J25,"-")</f>
        <v>-</v>
      </c>
      <c r="AB25" s="8" t="str">
        <f t="shared" ca="1" si="6"/>
        <v>-</v>
      </c>
      <c r="AC25" s="8" t="str" cm="1">
        <f t="array" aca="1" ref="AC25" ca="1">_xll.BDH(D25,$K25,AC$5)</f>
        <v>#N/A N/A</v>
      </c>
      <c r="AD25" s="8" t="str" cm="1">
        <f t="array" aca="1" ref="AD25" ca="1">_xll.BDH(E25,$K25,AD$5)</f>
        <v>#N/A N/A</v>
      </c>
      <c r="AE25" s="8" t="str">
        <f t="shared" ca="1" si="7"/>
        <v>-</v>
      </c>
      <c r="AF25" s="8" t="str">
        <f t="shared" ca="1" si="8"/>
        <v>-</v>
      </c>
      <c r="AG25" s="8" t="str">
        <f t="shared" ca="1" si="9"/>
        <v>-</v>
      </c>
    </row>
    <row r="26" spans="1:33" x14ac:dyDescent="0.25">
      <c r="A26" s="2">
        <f>MATCH(B26,curve[ticker],0)</f>
        <v>17</v>
      </c>
      <c r="B26" s="6" t="s">
        <v>536</v>
      </c>
      <c r="C26" s="25" t="str">
        <f ca="1">IF(ISNUMBER(_xlfn.XMATCH(B26,_xlfn.ANCHORARRAY(tkrBbg!W22))),"single","-")</f>
        <v>-</v>
      </c>
      <c r="D26" s="26" t="s">
        <v>275</v>
      </c>
      <c r="E26" s="26" t="s">
        <v>276</v>
      </c>
      <c r="F26" s="2" t="str" cm="1">
        <f t="array" ref="F26">_xll.BDP(D26,"security_name")</f>
        <v>TELIAS 3 04/04/78</v>
      </c>
      <c r="G26" s="2" t="str" cm="1">
        <f t="array" ref="G26">_xll.BDP(E26,"security_name")</f>
        <v>TELIAS 1 3/8 05/11/81</v>
      </c>
      <c r="H26" s="17" cm="1">
        <f t="array" ref="H26">_xll.BDP(D26,"nxt_call_dt")*1</f>
        <v>45020</v>
      </c>
      <c r="I26" s="17" cm="1">
        <f t="array" ref="I26">_xll.BDP(E26,"nxt_call_dt")*1</f>
        <v>46064</v>
      </c>
      <c r="J26" s="24">
        <f t="shared" si="0"/>
        <v>2.8602739726027395</v>
      </c>
      <c r="K26" s="26" t="s">
        <v>108</v>
      </c>
      <c r="L26" s="8" cm="1">
        <f t="array" ref="L26">_xll.BDP(D26,$K26)</f>
        <v>253.33795166015625</v>
      </c>
      <c r="M26" s="8" cm="1">
        <f t="array" ref="M26">_xll.BDP(E26,$K26)</f>
        <v>275.94964599609375</v>
      </c>
      <c r="N26" s="8">
        <f t="shared" si="1"/>
        <v>22.6116943359375</v>
      </c>
      <c r="O26" s="8">
        <f t="shared" si="2"/>
        <v>7.9054295331582258</v>
      </c>
      <c r="P26" s="2" t="str" cm="1">
        <f t="array" ref="P26">_xll.BDP(D26,"bb_composite")</f>
        <v>BBB-</v>
      </c>
      <c r="Q26" s="2" t="str" cm="1">
        <f t="array" ref="Q26">_xll.BDP(E26,"bb_composite")</f>
        <v>BBB-</v>
      </c>
      <c r="R26" s="23">
        <f t="shared" si="3"/>
        <v>1.0307542284985614E-2</v>
      </c>
      <c r="S26" s="23" t="str" cm="1">
        <f t="array" ref="S26">_xll.BDP(D26,"crncy")</f>
        <v>EUR</v>
      </c>
      <c r="T26" s="23" t="str" cm="1">
        <f t="array" ref="T26">_xll.BDP(E26,"crncy")</f>
        <v>EUR</v>
      </c>
      <c r="U26" s="2" t="s">
        <v>582</v>
      </c>
      <c r="V26" s="2" t="str">
        <f>INDEX(tkrBbg!U:U,MATCH(B26,tkrBbg!T:T,0))</f>
        <v>TMT/ AUTO</v>
      </c>
      <c r="W26" s="2" t="s">
        <v>582</v>
      </c>
      <c r="X26" s="8" cm="1">
        <f t="array" aca="1" ref="X26" ca="1">_xll.BDH(D26,$K26,X$5)</f>
        <v>231.18700000000001</v>
      </c>
      <c r="Y26" s="8" cm="1">
        <f t="array" aca="1" ref="Y26" ca="1">_xll.BDH(E26,$K26,Y$5)</f>
        <v>257.52300000000002</v>
      </c>
      <c r="Z26" s="8" t="e">
        <f t="shared" ref="Z26:Z42" ca="1" si="10">Y26-X26</f>
        <v>#VALUE!</v>
      </c>
      <c r="AA26" s="8" t="str">
        <f t="shared" ref="AA26:AA42" ca="1" si="11">IFERROR(Z26/J26,"-")</f>
        <v>-</v>
      </c>
      <c r="AB26" s="8" t="str">
        <f t="shared" ca="1" si="6"/>
        <v>-</v>
      </c>
      <c r="AC26" s="8" cm="1">
        <f t="array" aca="1" ref="AC26" ca="1">_xll.BDH(D26,$K26,AC$5)</f>
        <v>220.797</v>
      </c>
      <c r="AD26" s="8" cm="1">
        <f t="array" aca="1" ref="AD26" ca="1">_xll.BDH(E26,$K26,AD$5)</f>
        <v>265.827</v>
      </c>
      <c r="AE26" s="8" t="str">
        <f t="shared" ca="1" si="7"/>
        <v>-</v>
      </c>
      <c r="AF26" s="8" t="str">
        <f t="shared" ca="1" si="8"/>
        <v>-</v>
      </c>
      <c r="AG26" s="8" t="str">
        <f t="shared" ca="1" si="9"/>
        <v>-</v>
      </c>
    </row>
    <row r="27" spans="1:33" x14ac:dyDescent="0.25">
      <c r="A27" s="2">
        <f>MATCH(B27,curve[ticker],0)</f>
        <v>22</v>
      </c>
      <c r="B27" s="6" t="s">
        <v>503</v>
      </c>
      <c r="C27" s="25" t="str">
        <f ca="1">IF(ISNUMBER(_xlfn.XMATCH(B27,_xlfn.ANCHORARRAY(tkrBbg!W23))),"single","-")</f>
        <v>-</v>
      </c>
      <c r="D27" s="26" t="s">
        <v>673</v>
      </c>
      <c r="E27" s="26" t="s">
        <v>674</v>
      </c>
      <c r="F27" s="2" t="str" cm="1">
        <f t="array" ref="F27">_xll.BDP(D27,"security_name")</f>
        <v>ENBW 1 1/8 11/05/79</v>
      </c>
      <c r="G27" s="2" t="str" cm="1">
        <f t="array" ref="G27">_xll.BDP(E27,"security_name")</f>
        <v>ENBW 1 5/8 08/05/79</v>
      </c>
      <c r="H27" s="17" cm="1">
        <f t="array" ref="H27">_xll.BDP(D27,"nxt_call_dt")*1</f>
        <v>45509</v>
      </c>
      <c r="I27" s="17" cm="1">
        <f t="array" ref="I27">_xll.BDP(E27,"nxt_call_dt")*1</f>
        <v>46512</v>
      </c>
      <c r="J27" s="24">
        <f t="shared" si="0"/>
        <v>2.7479452054794522</v>
      </c>
      <c r="K27" s="26" t="s">
        <v>108</v>
      </c>
      <c r="L27" s="8" cm="1">
        <f t="array" ref="L27">_xll.BDP(D27,$K27)</f>
        <v>211.83155822753906</v>
      </c>
      <c r="M27" s="8" cm="1">
        <f t="array" ref="M27">_xll.BDP(E27,$K27)</f>
        <v>233.22578430175781</v>
      </c>
      <c r="N27" s="8">
        <f t="shared" si="1"/>
        <v>21.39422607421875</v>
      </c>
      <c r="O27" s="8">
        <f t="shared" si="2"/>
        <v>7.7855359093617578</v>
      </c>
      <c r="P27" s="2" t="str" cm="1">
        <f t="array" ref="P27">_xll.BDP(D27,"bb_composite")</f>
        <v>BBB-</v>
      </c>
      <c r="Q27" s="2" t="str" cm="1">
        <f t="array" ref="Q27">_xll.BDP(E27,"bb_composite")</f>
        <v>BBB-</v>
      </c>
      <c r="R27" s="23">
        <f t="shared" si="3"/>
        <v>7.7725193183274047E-3</v>
      </c>
      <c r="S27" s="23" t="str" cm="1">
        <f t="array" ref="S27">_xll.BDP(D27,"crncy")</f>
        <v>EUR</v>
      </c>
      <c r="T27" s="23" t="str" cm="1">
        <f t="array" ref="T27">_xll.BDP(E27,"crncy")</f>
        <v>EUR</v>
      </c>
      <c r="U27" s="2" t="s">
        <v>582</v>
      </c>
      <c r="V27" s="2" t="str">
        <f>INDEX(tkrBbg!U:U,MATCH(B27,tkrBbg!T:T,0))</f>
        <v>UTILS</v>
      </c>
      <c r="W27" s="2" t="s">
        <v>582</v>
      </c>
      <c r="X27" s="8" cm="1">
        <f t="array" aca="1" ref="X27" ca="1">_xll.BDH(D27,$K27,X$5)</f>
        <v>183.30199999999999</v>
      </c>
      <c r="Y27" s="8" cm="1">
        <f t="array" aca="1" ref="Y27" ca="1">_xll.BDH(E27,$K27,Y$5)</f>
        <v>213.54300000000001</v>
      </c>
      <c r="Z27" s="8" t="e">
        <f t="shared" ca="1" si="10"/>
        <v>#VALUE!</v>
      </c>
      <c r="AA27" s="8" t="str">
        <f t="shared" ca="1" si="11"/>
        <v>-</v>
      </c>
      <c r="AB27" s="8" t="str">
        <f t="shared" ca="1" si="6"/>
        <v>-</v>
      </c>
      <c r="AC27" s="8" cm="1">
        <f t="array" aca="1" ref="AC27" ca="1">_xll.BDH(D27,$K27,AC$5)</f>
        <v>213.04300000000001</v>
      </c>
      <c r="AD27" s="8" cm="1">
        <f t="array" aca="1" ref="AD27" ca="1">_xll.BDH(E27,$K27,AD$5)</f>
        <v>234.827</v>
      </c>
      <c r="AE27" s="8" t="str">
        <f t="shared" ca="1" si="7"/>
        <v>-</v>
      </c>
      <c r="AF27" s="8" t="str">
        <f t="shared" ca="1" si="8"/>
        <v>-</v>
      </c>
      <c r="AG27" s="8" t="str">
        <f t="shared" ca="1" si="9"/>
        <v>-</v>
      </c>
    </row>
    <row r="28" spans="1:33" x14ac:dyDescent="0.25">
      <c r="A28" s="2">
        <f>MATCH(B28,curve[ticker],0)</f>
        <v>23</v>
      </c>
      <c r="B28" s="6" t="s">
        <v>512</v>
      </c>
      <c r="C28" s="25" t="str">
        <f ca="1">IF(ISNUMBER(_xlfn.XMATCH(B28,_xlfn.ANCHORARRAY(tkrBbg!W24))),"single","-")</f>
        <v>-</v>
      </c>
      <c r="D28" s="26" t="s">
        <v>300</v>
      </c>
      <c r="E28" s="26" t="s">
        <v>301</v>
      </c>
      <c r="F28" s="2" t="str" cm="1">
        <f t="array" ref="F28">_xll.BDP(D28,"security_name")</f>
        <v>IFXGR 2 7/8 PERP</v>
      </c>
      <c r="G28" s="2" t="str" cm="1">
        <f t="array" ref="G28">_xll.BDP(E28,"security_name")</f>
        <v>IFXGR 3 5/8 PERP</v>
      </c>
      <c r="H28" s="17" cm="1">
        <f t="array" ref="H28">_xll.BDP(D28,"nxt_call_dt")*1</f>
        <v>45658</v>
      </c>
      <c r="I28" s="17" cm="1">
        <f t="array" ref="I28">_xll.BDP(E28,"nxt_call_dt")*1</f>
        <v>46753</v>
      </c>
      <c r="J28" s="24">
        <f t="shared" si="0"/>
        <v>3</v>
      </c>
      <c r="K28" s="26" t="s">
        <v>108</v>
      </c>
      <c r="L28" s="8" cm="1">
        <f t="array" ref="L28">_xll.BDP(D28,$K28)</f>
        <v>381.28085327148438</v>
      </c>
      <c r="M28" s="8" cm="1">
        <f t="array" ref="M28">_xll.BDP(E28,$K28)</f>
        <v>394.91583251953125</v>
      </c>
      <c r="N28" s="8">
        <f t="shared" si="1"/>
        <v>13.634979248046875</v>
      </c>
      <c r="O28" s="8">
        <f t="shared" si="2"/>
        <v>4.544993082682292</v>
      </c>
      <c r="P28" s="2" t="str" cm="1">
        <f t="array" ref="P28">_xll.BDP(D28,"bb_composite")</f>
        <v>NR</v>
      </c>
      <c r="Q28" s="2" t="str" cm="1">
        <f t="array" ref="Q28">_xll.BDP(E28,"bb_composite")</f>
        <v>NR</v>
      </c>
      <c r="R28" s="23">
        <f t="shared" si="3"/>
        <v>-6.0745306984241659E-2</v>
      </c>
      <c r="S28" s="23" t="str" cm="1">
        <f t="array" ref="S28">_xll.BDP(D28,"crncy")</f>
        <v>EUR</v>
      </c>
      <c r="T28" s="23" t="str" cm="1">
        <f t="array" ref="T28">_xll.BDP(E28,"crncy")</f>
        <v>EUR</v>
      </c>
      <c r="U28" s="2" t="s">
        <v>582</v>
      </c>
      <c r="V28" s="2" t="str">
        <f>INDEX(tkrBbg!U:U,MATCH(B28,tkrBbg!T:T,0))</f>
        <v>TMT/ AUTO</v>
      </c>
      <c r="W28" s="2" t="s">
        <v>582</v>
      </c>
      <c r="X28" s="8" cm="1">
        <f t="array" aca="1" ref="X28" ca="1">_xll.BDH(D28,$K28,X$5)</f>
        <v>352.435</v>
      </c>
      <c r="Y28" s="8" cm="1">
        <f t="array" aca="1" ref="Y28" ca="1">_xll.BDH(E28,$K28,Y$5)</f>
        <v>370.67500000000001</v>
      </c>
      <c r="Z28" s="8" t="e">
        <f t="shared" ca="1" si="10"/>
        <v>#VALUE!</v>
      </c>
      <c r="AA28" s="8" t="str">
        <f t="shared" ca="1" si="11"/>
        <v>-</v>
      </c>
      <c r="AB28" s="8" t="str">
        <f t="shared" ca="1" si="6"/>
        <v>-</v>
      </c>
      <c r="AC28" s="8" cm="1">
        <f t="array" aca="1" ref="AC28" ca="1">_xll.BDH(D28,$K28,AC$5)</f>
        <v>353.94600000000003</v>
      </c>
      <c r="AD28" s="8" cm="1">
        <f t="array" aca="1" ref="AD28" ca="1">_xll.BDH(E28,$K28,AD$5)</f>
        <v>395.10599999999999</v>
      </c>
      <c r="AE28" s="8" t="str">
        <f t="shared" ca="1" si="7"/>
        <v>-</v>
      </c>
      <c r="AF28" s="8" t="str">
        <f t="shared" ca="1" si="8"/>
        <v>-</v>
      </c>
      <c r="AG28" s="8" t="str">
        <f t="shared" ca="1" si="9"/>
        <v>-</v>
      </c>
    </row>
    <row r="29" spans="1:33" x14ac:dyDescent="0.25">
      <c r="A29" s="2">
        <f>MATCH(B29,curve[ticker],0)</f>
        <v>24</v>
      </c>
      <c r="B29" s="6" t="s">
        <v>539</v>
      </c>
      <c r="C29" s="25" t="str">
        <f>IF(ISNUMBER(_xlfn.XMATCH(B29,_xlfn.ANCHORARRAY(tkrBbg!W25))),"single","-")</f>
        <v>-</v>
      </c>
      <c r="D29" s="26" t="s">
        <v>685</v>
      </c>
      <c r="E29" s="26" t="s">
        <v>686</v>
      </c>
      <c r="F29" s="2" t="str" cm="1">
        <f t="array" ref="F29">_xll.BDP(D29,"security_name")</f>
        <v>TOTAL 2.708 PERP</v>
      </c>
      <c r="G29" s="2" t="str" cm="1">
        <f t="array" ref="G29">_xll.BDP(E29,"security_name")</f>
        <v>TOTAL 3.369 PERP</v>
      </c>
      <c r="H29" s="17" cm="1">
        <f t="array" ref="H29">_xll.BDP(D29,"nxt_call_dt")*1</f>
        <v>45051</v>
      </c>
      <c r="I29" s="17" cm="1">
        <f t="array" ref="I29">_xll.BDP(E29,"nxt_call_dt")*1</f>
        <v>46301</v>
      </c>
      <c r="J29" s="24">
        <f t="shared" si="0"/>
        <v>3.4246575342465753</v>
      </c>
      <c r="K29" s="26" t="s">
        <v>108</v>
      </c>
      <c r="L29" s="8" cm="1">
        <f t="array" ref="L29">_xll.BDP(D29,$K29)</f>
        <v>244.34274291992188</v>
      </c>
      <c r="M29" s="8" cm="1">
        <f t="array" ref="M29">_xll.BDP(E29,$K29)</f>
        <v>256.35006713867188</v>
      </c>
      <c r="N29" s="8">
        <f t="shared" si="1"/>
        <v>12.00732421875</v>
      </c>
      <c r="O29" s="8">
        <f t="shared" si="2"/>
        <v>3.5061386718750001</v>
      </c>
      <c r="P29" s="2" t="str" cm="1">
        <f t="array" ref="P29">_xll.BDP(D29,"bb_composite")</f>
        <v>A-</v>
      </c>
      <c r="Q29" s="2" t="str" cm="1">
        <f t="array" ref="Q29">_xll.BDP(E29,"bb_composite")</f>
        <v>A-</v>
      </c>
      <c r="R29" s="23">
        <f t="shared" si="3"/>
        <v>-8.2710776931845725E-2</v>
      </c>
      <c r="S29" s="23" t="str" cm="1">
        <f t="array" ref="S29">_xll.BDP(D29,"crncy")</f>
        <v>EUR</v>
      </c>
      <c r="T29" s="23" t="str" cm="1">
        <f t="array" ref="T29">_xll.BDP(E29,"crncy")</f>
        <v>EUR</v>
      </c>
      <c r="U29" s="2" t="s">
        <v>582</v>
      </c>
      <c r="V29" s="2" t="str">
        <f>INDEX(tkrBbg!U:U,MATCH(B29,tkrBbg!T:T,0))</f>
        <v>Energy</v>
      </c>
      <c r="W29" s="2" t="s">
        <v>582</v>
      </c>
      <c r="X29" s="8" cm="1">
        <f t="array" aca="1" ref="X29" ca="1">_xll.BDH(D29,$K29,X$5)</f>
        <v>179.18899999999999</v>
      </c>
      <c r="Y29" s="8" cm="1">
        <f t="array" aca="1" ref="Y29" ca="1">_xll.BDH(E29,$K29,Y$5)</f>
        <v>210.691</v>
      </c>
      <c r="Z29" s="8" t="e">
        <f t="shared" ca="1" si="10"/>
        <v>#VALUE!</v>
      </c>
      <c r="AA29" s="8" t="str">
        <f t="shared" ca="1" si="11"/>
        <v>-</v>
      </c>
      <c r="AB29" s="8" t="str">
        <f t="shared" ca="1" si="6"/>
        <v>-</v>
      </c>
      <c r="AC29" s="8" cm="1">
        <f t="array" aca="1" ref="AC29" ca="1">_xll.BDH(D29,$K29,AC$5)</f>
        <v>193.29599999999999</v>
      </c>
      <c r="AD29" s="8" cm="1">
        <f t="array" aca="1" ref="AD29" ca="1">_xll.BDH(E29,$K29,AD$5)</f>
        <v>223.31899999999999</v>
      </c>
      <c r="AE29" s="8" t="str">
        <f t="shared" ca="1" si="7"/>
        <v>-</v>
      </c>
      <c r="AF29" s="8" t="str">
        <f t="shared" ca="1" si="8"/>
        <v>-</v>
      </c>
      <c r="AG29" s="8" t="str">
        <f t="shared" ca="1" si="9"/>
        <v>-</v>
      </c>
    </row>
    <row r="30" spans="1:33" x14ac:dyDescent="0.25">
      <c r="A30" s="2">
        <f>MATCH(B30,curve[ticker],0)</f>
        <v>25</v>
      </c>
      <c r="B30" s="6" t="s">
        <v>498</v>
      </c>
      <c r="C30" s="25" t="str">
        <f>IF(ISNUMBER(_xlfn.XMATCH(B30,_xlfn.ANCHORARRAY(tkrBbg!W26))),"single","-")</f>
        <v>-</v>
      </c>
      <c r="D30" s="26" t="s">
        <v>249</v>
      </c>
      <c r="E30" s="26" t="s">
        <v>250</v>
      </c>
      <c r="F30" s="2" t="str" cm="1">
        <f t="array" ref="F30">_xll.BDP(D30,"security_name")</f>
        <v>DBHNGR 0.95 PERP</v>
      </c>
      <c r="G30" s="2" t="str" cm="1">
        <f t="array" ref="G30">_xll.BDP(E30,"security_name")</f>
        <v>DBHNGR 1.6 PERP</v>
      </c>
      <c r="H30" s="17" cm="1">
        <f t="array" ref="H30">_xll.BDP(D30,"nxt_call_dt")*1</f>
        <v>45679</v>
      </c>
      <c r="I30" s="17" cm="1">
        <f t="array" ref="I30">_xll.BDP(E30,"nxt_call_dt")*1</f>
        <v>47317</v>
      </c>
      <c r="J30" s="24">
        <f t="shared" si="0"/>
        <v>4.4876712328767123</v>
      </c>
      <c r="K30" s="26" t="s">
        <v>108</v>
      </c>
      <c r="L30" s="8" cm="1">
        <f t="array" ref="L30">_xll.BDP(D30,$K30)</f>
        <v>209.279541015625</v>
      </c>
      <c r="M30" s="8" cm="1">
        <f t="array" ref="M30">_xll.BDP(E30,$K30)</f>
        <v>211.74618530273438</v>
      </c>
      <c r="N30" s="8">
        <f t="shared" si="1"/>
        <v>2.466644287109375</v>
      </c>
      <c r="O30" s="8">
        <f t="shared" si="2"/>
        <v>0.54964906275636261</v>
      </c>
      <c r="P30" s="2" t="str" cm="1">
        <f t="array" ref="P30">_xll.BDP(D30,"bb_composite")</f>
        <v>BBB+</v>
      </c>
      <c r="Q30" s="2" t="str" cm="1">
        <f t="array" ref="Q30">_xll.BDP(E30,"bb_composite")</f>
        <v>BBB+</v>
      </c>
      <c r="R30" s="23">
        <f t="shared" si="3"/>
        <v>-0.14522260051743732</v>
      </c>
      <c r="S30" s="23" t="str" cm="1">
        <f t="array" ref="S30">_xll.BDP(D30,"crncy")</f>
        <v>EUR</v>
      </c>
      <c r="T30" s="23" t="str" cm="1">
        <f t="array" ref="T30">_xll.BDP(E30,"crncy")</f>
        <v>EUR</v>
      </c>
      <c r="U30" s="2" t="s">
        <v>582</v>
      </c>
      <c r="V30" s="2" t="str">
        <f>INDEX(tkrBbg!U:U,MATCH(B30,tkrBbg!T:T,0))</f>
        <v>Low Beta</v>
      </c>
      <c r="W30" s="2" t="s">
        <v>561</v>
      </c>
      <c r="X30" s="8" cm="1">
        <f t="array" aca="1" ref="X30" ca="1">_xll.BDH(D30,$K30,X$5)</f>
        <v>182.05</v>
      </c>
      <c r="Y30" s="8" cm="1">
        <f t="array" aca="1" ref="Y30" ca="1">_xll.BDH(E30,$K30,Y$5)</f>
        <v>192.517</v>
      </c>
      <c r="Z30" s="8" t="e">
        <f t="shared" ca="1" si="10"/>
        <v>#VALUE!</v>
      </c>
      <c r="AA30" s="8" t="str">
        <f t="shared" ca="1" si="11"/>
        <v>-</v>
      </c>
      <c r="AB30" s="8" t="str">
        <f t="shared" ca="1" si="6"/>
        <v>-</v>
      </c>
      <c r="AC30" s="8" cm="1">
        <f t="array" aca="1" ref="AC30" ca="1">_xll.BDH(D30,$K30,AC$5)</f>
        <v>177.029</v>
      </c>
      <c r="AD30" s="8" cm="1">
        <f t="array" aca="1" ref="AD30" ca="1">_xll.BDH(E30,$K30,AD$5)</f>
        <v>192.52600000000001</v>
      </c>
      <c r="AE30" s="8" t="str">
        <f t="shared" ca="1" si="7"/>
        <v>-</v>
      </c>
      <c r="AF30" s="8" t="str">
        <f t="shared" ca="1" si="8"/>
        <v>-</v>
      </c>
      <c r="AG30" s="8" t="str">
        <f t="shared" ca="1" si="9"/>
        <v>-</v>
      </c>
    </row>
    <row r="31" spans="1:33" x14ac:dyDescent="0.25">
      <c r="A31" s="2">
        <f>MATCH(B31,curve[ticker],0)</f>
        <v>26</v>
      </c>
      <c r="B31" s="6" t="s">
        <v>521</v>
      </c>
      <c r="C31" s="25" t="str">
        <f>IF(ISNUMBER(_xlfn.XMATCH(B31,_xlfn.ANCHORARRAY(tkrBbg!W27))),"single","-")</f>
        <v>-</v>
      </c>
      <c r="D31" s="26" t="s">
        <v>665</v>
      </c>
      <c r="E31" s="26" t="s">
        <v>666</v>
      </c>
      <c r="F31" s="2" t="str" cm="1">
        <f t="array" ref="F31">_xll.BDP(D31,"security_name")</f>
        <v>OMVAV 2 7/8 PERP</v>
      </c>
      <c r="G31" s="2" t="str" cm="1">
        <f t="array" ref="G31">_xll.BDP(E31,"security_name")</f>
        <v>OMVAV 6 1/4 PERP</v>
      </c>
      <c r="H31" s="17" cm="1">
        <f t="array" ref="H31">_xll.BDP(D31,"nxt_call_dt")*1</f>
        <v>45370</v>
      </c>
      <c r="I31" s="17" cm="1">
        <f t="array" ref="I31">_xll.BDP(E31,"nxt_call_dt")*1</f>
        <v>46000</v>
      </c>
      <c r="J31" s="24">
        <f t="shared" si="0"/>
        <v>1.726027397260274</v>
      </c>
      <c r="K31" s="26" t="s">
        <v>108</v>
      </c>
      <c r="L31" s="8" cm="1">
        <f t="array" ref="L31">_xll.BDP(D31,$K31)</f>
        <v>308.2310791015625</v>
      </c>
      <c r="M31" s="8" cm="1">
        <f t="array" ref="M31">_xll.BDP(E31,$K31)</f>
        <v>306.7613525390625</v>
      </c>
      <c r="N31" s="8">
        <f t="shared" si="1"/>
        <v>-1.4697265625</v>
      </c>
      <c r="O31" s="8">
        <f t="shared" si="2"/>
        <v>-0.85150824652777779</v>
      </c>
      <c r="P31" s="2" t="str" cm="1">
        <f t="array" ref="P31">_xll.BDP(D31,"bb_composite")</f>
        <v>BBB</v>
      </c>
      <c r="Q31" s="2" t="str" cm="1">
        <f t="array" ref="Q31">_xll.BDP(E31,"bb_composite")</f>
        <v>BBB</v>
      </c>
      <c r="R31" s="23">
        <f t="shared" si="3"/>
        <v>-0.17484857933484427</v>
      </c>
      <c r="S31" s="23" t="str" cm="1">
        <f t="array" ref="S31">_xll.BDP(D31,"crncy")</f>
        <v>EUR</v>
      </c>
      <c r="T31" s="23" t="str" cm="1">
        <f t="array" ref="T31">_xll.BDP(E31,"crncy")</f>
        <v>EUR</v>
      </c>
      <c r="U31" s="2" t="s">
        <v>582</v>
      </c>
      <c r="V31" s="2" t="str">
        <f>INDEX(tkrBbg!U:U,MATCH(B31,tkrBbg!T:T,0))</f>
        <v>Energy</v>
      </c>
      <c r="W31" s="2" t="s">
        <v>582</v>
      </c>
      <c r="X31" s="8" cm="1">
        <f t="array" aca="1" ref="X31" ca="1">_xll.BDH(D31,$K31,X$5)</f>
        <v>281.14400000000001</v>
      </c>
      <c r="Y31" s="8" cm="1">
        <f t="array" aca="1" ref="Y31" ca="1">_xll.BDH(E31,$K31,Y$5)</f>
        <v>288.154</v>
      </c>
      <c r="Z31" s="8" t="e">
        <f t="shared" ca="1" si="10"/>
        <v>#VALUE!</v>
      </c>
      <c r="AA31" s="8" t="str">
        <f t="shared" ca="1" si="11"/>
        <v>-</v>
      </c>
      <c r="AB31" s="8" t="str">
        <f t="shared" ca="1" si="6"/>
        <v>-</v>
      </c>
      <c r="AC31" s="8" cm="1">
        <f t="array" aca="1" ref="AC31" ca="1">_xll.BDH(D31,$K31,AC$5)</f>
        <v>301.279</v>
      </c>
      <c r="AD31" s="8" cm="1">
        <f t="array" aca="1" ref="AD31" ca="1">_xll.BDH(E31,$K31,AD$5)</f>
        <v>318.18400000000003</v>
      </c>
      <c r="AE31" s="8" t="str">
        <f t="shared" ca="1" si="7"/>
        <v>-</v>
      </c>
      <c r="AF31" s="8" t="str">
        <f t="shared" ca="1" si="8"/>
        <v>-</v>
      </c>
      <c r="AG31" s="8" t="str">
        <f t="shared" ca="1" si="9"/>
        <v>-</v>
      </c>
    </row>
    <row r="32" spans="1:33" x14ac:dyDescent="0.25">
      <c r="A32" s="2">
        <f>MATCH(B32,curve[ticker],0)</f>
        <v>27</v>
      </c>
      <c r="B32" s="6" t="s">
        <v>506</v>
      </c>
      <c r="C32" s="25" t="str">
        <f>IF(ISNUMBER(_xlfn.XMATCH(B32,_xlfn.ANCHORARRAY(tkrBbg!W28))),"single","-")</f>
        <v>-</v>
      </c>
      <c r="D32" s="26" t="s">
        <v>237</v>
      </c>
      <c r="E32" s="26" t="s">
        <v>115</v>
      </c>
      <c r="F32" s="2" t="str" cm="1">
        <f t="array" ref="F32">_xll.BDP(D32,"security_name")</f>
        <v>ERFFP 2 7/8 PERP</v>
      </c>
      <c r="G32" s="2" t="str" cm="1">
        <f t="array" ref="G32">_xll.BDP(E32,"security_name")</f>
        <v>ERFFP 3 1/4 PERP</v>
      </c>
      <c r="H32" s="17" cm="1">
        <f t="array" ref="H32">_xll.BDP(D32,"nxt_call_dt")*1</f>
        <v>44784</v>
      </c>
      <c r="I32" s="17" cm="1">
        <f t="array" ref="I32">_xll.BDP(E32,"nxt_call_dt")*1</f>
        <v>45974</v>
      </c>
      <c r="J32" s="24">
        <f t="shared" si="0"/>
        <v>3.2602739726027399</v>
      </c>
      <c r="K32" s="26" t="s">
        <v>108</v>
      </c>
      <c r="L32" s="8" cm="1">
        <f t="array" ref="L32">_xll.BDP(D32,$K32)</f>
        <v>439.33978271484375</v>
      </c>
      <c r="M32" s="8" cm="1">
        <f t="array" ref="M32">_xll.BDP(E32,$K32)</f>
        <v>455.3447265625</v>
      </c>
      <c r="N32" s="8">
        <f t="shared" si="1"/>
        <v>16.00494384765625</v>
      </c>
      <c r="O32" s="8">
        <f t="shared" si="2"/>
        <v>4.9090794154575894</v>
      </c>
      <c r="P32" s="2" t="str" cm="1">
        <f t="array" ref="P32">_xll.BDP(D32,"bb_composite")</f>
        <v>#N/A N/A</v>
      </c>
      <c r="Q32" s="2" t="str" cm="1">
        <f t="array" ref="Q32">_xll.BDP(E32,"bb_composite")</f>
        <v>#N/A N/A</v>
      </c>
      <c r="R32" s="23">
        <f t="shared" si="3"/>
        <v>-5.3047089295880048E-2</v>
      </c>
      <c r="S32" s="23" t="str" cm="1">
        <f t="array" ref="S32">_xll.BDP(D32,"crncy")</f>
        <v>EUR</v>
      </c>
      <c r="T32" s="23" t="str" cm="1">
        <f t="array" ref="T32">_xll.BDP(E32,"crncy")</f>
        <v>EUR</v>
      </c>
      <c r="U32" s="2" t="s">
        <v>582</v>
      </c>
      <c r="V32" s="2" t="str">
        <f>INDEX(tkrBbg!U:U,MATCH(B32,tkrBbg!T:T,0))</f>
        <v>missing</v>
      </c>
      <c r="W32" s="2" t="s">
        <v>582</v>
      </c>
      <c r="X32" s="8" cm="1">
        <f t="array" aca="1" ref="X32" ca="1">_xll.BDH(D32,$K32,X$5)</f>
        <v>437.46499999999997</v>
      </c>
      <c r="Y32" s="8" cm="1">
        <f t="array" aca="1" ref="Y32" ca="1">_xll.BDH(E32,$K32,Y$5)</f>
        <v>432.113</v>
      </c>
      <c r="Z32" s="8" t="e">
        <f t="shared" ca="1" si="10"/>
        <v>#VALUE!</v>
      </c>
      <c r="AA32" s="8" t="str">
        <f t="shared" ca="1" si="11"/>
        <v>-</v>
      </c>
      <c r="AB32" s="8" t="str">
        <f t="shared" ca="1" si="6"/>
        <v>-</v>
      </c>
      <c r="AC32" s="8" cm="1">
        <f t="array" aca="1" ref="AC32" ca="1">_xll.BDH(D32,$K32,AC$5)</f>
        <v>484.59399999999999</v>
      </c>
      <c r="AD32" s="8" cm="1">
        <f t="array" aca="1" ref="AD32" ca="1">_xll.BDH(E32,$K32,AD$5)</f>
        <v>483.096</v>
      </c>
      <c r="AE32" s="8" t="str">
        <f t="shared" ca="1" si="7"/>
        <v>-</v>
      </c>
      <c r="AF32" s="8" t="str">
        <f t="shared" ca="1" si="8"/>
        <v>-</v>
      </c>
      <c r="AG32" s="8" t="str">
        <f t="shared" ca="1" si="9"/>
        <v>-</v>
      </c>
    </row>
    <row r="33" spans="1:33" x14ac:dyDescent="0.25">
      <c r="A33" s="2">
        <f>MATCH(B33,curve[ticker],0)</f>
        <v>28</v>
      </c>
      <c r="B33" s="6" t="s">
        <v>545</v>
      </c>
      <c r="C33" s="25" t="str">
        <f>IF(ISNUMBER(_xlfn.XMATCH(B33,_xlfn.ANCHORARRAY(tkrBbg!W29))),"single","-")</f>
        <v>-</v>
      </c>
      <c r="D33" s="26" t="s">
        <v>363</v>
      </c>
      <c r="E33" s="26" t="s">
        <v>369</v>
      </c>
      <c r="F33" s="2" t="str" cm="1">
        <f t="array" ref="F33">_xll.BDP(D33,"security_name")</f>
        <v>VW 2.7 PERP</v>
      </c>
      <c r="G33" s="2" t="str" cm="1">
        <f t="array" ref="G33">_xll.BDP(E33,"security_name")</f>
        <v>VW 3 1/2 PERP</v>
      </c>
      <c r="H33" s="17" cm="1">
        <f t="array" ref="H33">_xll.BDP(D33,"nxt_call_dt")*1</f>
        <v>44909</v>
      </c>
      <c r="I33" s="17" cm="1">
        <f t="array" ref="I33">_xll.BDP(E33,"nxt_call_dt")*1</f>
        <v>47562</v>
      </c>
      <c r="J33" s="24">
        <f t="shared" si="0"/>
        <v>7.2684931506849315</v>
      </c>
      <c r="K33" s="26" t="s">
        <v>108</v>
      </c>
      <c r="L33" s="8" cm="1">
        <f t="array" ref="L33">_xll.BDP(D33,$K33)</f>
        <v>390.30966186523438</v>
      </c>
      <c r="M33" s="8" cm="1">
        <f t="array" ref="M33">_xll.BDP(E33,$K33)</f>
        <v>397.46524047851563</v>
      </c>
      <c r="N33" s="8">
        <f t="shared" si="1"/>
        <v>7.15557861328125</v>
      </c>
      <c r="O33" s="8">
        <f t="shared" si="2"/>
        <v>0.98446520687812145</v>
      </c>
      <c r="P33" s="2" t="str" cm="1">
        <f t="array" ref="P33">_xll.BDP(D33,"bb_composite")</f>
        <v>BBB-</v>
      </c>
      <c r="Q33" s="2" t="str" cm="1">
        <f t="array" ref="Q33">_xll.BDP(E33,"bb_composite")</f>
        <v>BBB-</v>
      </c>
      <c r="R33" s="23">
        <f t="shared" si="3"/>
        <v>-0.13602887630826968</v>
      </c>
      <c r="S33" s="23" t="str" cm="1">
        <f t="array" ref="S33">_xll.BDP(D33,"crncy")</f>
        <v>EUR</v>
      </c>
      <c r="T33" s="23" t="str" cm="1">
        <f t="array" ref="T33">_xll.BDP(E33,"crncy")</f>
        <v>EUR</v>
      </c>
      <c r="U33" s="2" t="s">
        <v>582</v>
      </c>
      <c r="V33" s="2" t="str">
        <f>INDEX(tkrBbg!U:U,MATCH(B33,tkrBbg!T:T,0))</f>
        <v>TMT/ AUTO</v>
      </c>
      <c r="W33" s="2" t="s">
        <v>582</v>
      </c>
      <c r="X33" s="8" cm="1">
        <f t="array" aca="1" ref="X33" ca="1">_xll.BDH(D33,$K33,X$5)</f>
        <v>319.601</v>
      </c>
      <c r="Y33" s="8" cm="1">
        <f t="array" aca="1" ref="Y33" ca="1">_xll.BDH(E33,$K33,Y$5)</f>
        <v>362.89800000000002</v>
      </c>
      <c r="Z33" s="8" t="e">
        <f t="shared" ca="1" si="10"/>
        <v>#VALUE!</v>
      </c>
      <c r="AA33" s="8" t="str">
        <f t="shared" ca="1" si="11"/>
        <v>-</v>
      </c>
      <c r="AB33" s="8" t="str">
        <f t="shared" ca="1" si="6"/>
        <v>-</v>
      </c>
      <c r="AC33" s="8" cm="1">
        <f t="array" aca="1" ref="AC33" ca="1">_xll.BDH(D33,$K33,AC$5)</f>
        <v>367.02100000000002</v>
      </c>
      <c r="AD33" s="8" cm="1">
        <f t="array" aca="1" ref="AD33" ca="1">_xll.BDH(E33,$K33,AD$5)</f>
        <v>394.23399999999998</v>
      </c>
      <c r="AE33" s="8" t="str">
        <f t="shared" ca="1" si="7"/>
        <v>-</v>
      </c>
      <c r="AF33" s="8" t="str">
        <f t="shared" ca="1" si="8"/>
        <v>-</v>
      </c>
      <c r="AG33" s="8" t="str">
        <f t="shared" ca="1" si="9"/>
        <v>-</v>
      </c>
    </row>
    <row r="34" spans="1:33" x14ac:dyDescent="0.25">
      <c r="A34" s="2">
        <f>MATCH(B34,curve[ticker],0)</f>
        <v>29</v>
      </c>
      <c r="B34" s="6" t="s">
        <v>491</v>
      </c>
      <c r="C34" s="25" t="str">
        <f>IF(ISNUMBER(_xlfn.XMATCH(B34,_xlfn.ANCHORARRAY(tkrBbg!W30))),"single","-")</f>
        <v>-</v>
      </c>
      <c r="D34" s="26" t="s">
        <v>271</v>
      </c>
      <c r="E34" s="26" t="s">
        <v>272</v>
      </c>
      <c r="F34" s="2" t="str" cm="1">
        <f t="array" ref="F34">_xll.BDP(D34,"security_name")</f>
        <v>BERTEL 3 04/23/75</v>
      </c>
      <c r="G34" s="2" t="str" cm="1">
        <f t="array" ref="G34">_xll.BDP(E34,"security_name")</f>
        <v>BERTEL 3 1/2 04/23/75</v>
      </c>
      <c r="H34" s="17" cm="1">
        <f t="array" ref="H34">_xll.BDP(D34,"nxt_call_dt")*1</f>
        <v>45039</v>
      </c>
      <c r="I34" s="17" cm="1">
        <f t="array" ref="I34">_xll.BDP(E34,"nxt_call_dt")*1</f>
        <v>46500</v>
      </c>
      <c r="J34" s="24">
        <f t="shared" si="0"/>
        <v>4.0027397260273974</v>
      </c>
      <c r="K34" s="26" t="s">
        <v>108</v>
      </c>
      <c r="L34" s="8" cm="1">
        <f t="array" ref="L34">_xll.BDP(D34,$K34)</f>
        <v>384.8529052734375</v>
      </c>
      <c r="M34" s="8" cm="1">
        <f t="array" ref="M34">_xll.BDP(E34,$K34)</f>
        <v>385.72879028320313</v>
      </c>
      <c r="N34" s="8">
        <f t="shared" si="1"/>
        <v>0.875885009765625</v>
      </c>
      <c r="O34" s="8">
        <f t="shared" si="2"/>
        <v>0.21882137478744224</v>
      </c>
      <c r="P34" s="2" t="str" cm="1">
        <f t="array" ref="P34">_xll.BDP(D34,"bb_composite")</f>
        <v>BB+</v>
      </c>
      <c r="Q34" s="2" t="str" cm="1">
        <f t="array" ref="Q34">_xll.BDP(E34,"bb_composite")</f>
        <v>BB+</v>
      </c>
      <c r="R34" s="23">
        <f t="shared" si="3"/>
        <v>-0.15221759958787459</v>
      </c>
      <c r="S34" s="23" t="str" cm="1">
        <f t="array" ref="S34">_xll.BDP(D34,"crncy")</f>
        <v>EUR</v>
      </c>
      <c r="T34" s="23" t="str" cm="1">
        <f t="array" ref="T34">_xll.BDP(E34,"crncy")</f>
        <v>EUR</v>
      </c>
      <c r="U34" s="2" t="s">
        <v>582</v>
      </c>
      <c r="V34" s="2" t="str">
        <f>INDEX(tkrBbg!U:U,MATCH(B34,tkrBbg!T:T,0))</f>
        <v>TMT/ AUTO</v>
      </c>
      <c r="W34" s="2" t="s">
        <v>582</v>
      </c>
      <c r="X34" s="8" cm="1">
        <f t="array" aca="1" ref="X34" ca="1">_xll.BDH(D34,$K34,X$5)</f>
        <v>353.84800000000001</v>
      </c>
      <c r="Y34" s="8" cm="1">
        <f t="array" aca="1" ref="Y34" ca="1">_xll.BDH(E34,$K34,Y$5)</f>
        <v>364.733</v>
      </c>
      <c r="Z34" s="8" t="e">
        <f t="shared" ca="1" si="10"/>
        <v>#VALUE!</v>
      </c>
      <c r="AA34" s="8" t="str">
        <f t="shared" ca="1" si="11"/>
        <v>-</v>
      </c>
      <c r="AB34" s="8" t="str">
        <f t="shared" ca="1" si="6"/>
        <v>-</v>
      </c>
      <c r="AC34" s="8" cm="1">
        <f t="array" aca="1" ref="AC34" ca="1">_xll.BDH(D34,$K34,AC$5)</f>
        <v>411.60199999999998</v>
      </c>
      <c r="AD34" s="8" cm="1">
        <f t="array" aca="1" ref="AD34" ca="1">_xll.BDH(E34,$K34,AD$5)</f>
        <v>394.86099999999999</v>
      </c>
      <c r="AE34" s="8" t="str">
        <f t="shared" ca="1" si="7"/>
        <v>-</v>
      </c>
      <c r="AF34" s="8" t="str">
        <f t="shared" ca="1" si="8"/>
        <v>-</v>
      </c>
      <c r="AG34" s="8" t="str">
        <f t="shared" ca="1" si="9"/>
        <v>-</v>
      </c>
    </row>
    <row r="35" spans="1:33" x14ac:dyDescent="0.25">
      <c r="A35" s="2">
        <f>MATCH(B35,curve[ticker],0)</f>
        <v>34</v>
      </c>
      <c r="B35" s="6" t="s">
        <v>483</v>
      </c>
      <c r="C35" s="25" t="str">
        <f>IF(ISNUMBER(_xlfn.XMATCH(B35,_xlfn.ANCHORARRAY(tkrBbg!W31))),"single","-")</f>
        <v>-</v>
      </c>
      <c r="D35" s="26" t="s">
        <v>669</v>
      </c>
      <c r="E35" s="26" t="s">
        <v>670</v>
      </c>
      <c r="F35" s="2" t="str" cm="1">
        <f t="array" ref="F35">_xll.BDP(D35,"security_name")</f>
        <v>AKEFP 2 3/4 PERP</v>
      </c>
      <c r="G35" s="2" t="str" cm="1">
        <f t="array" ref="G35">_xll.BDP(E35,"security_name")</f>
        <v>AKEFP 1 1/2 PERP</v>
      </c>
      <c r="H35" s="17" cm="1">
        <f t="array" ref="H35">_xll.BDP(D35,"nxt_call_dt")*1</f>
        <v>45460</v>
      </c>
      <c r="I35" s="17" cm="1">
        <f t="array" ref="I35">_xll.BDP(E35,"nxt_call_dt")*1</f>
        <v>45951</v>
      </c>
      <c r="J35" s="24">
        <f t="shared" si="0"/>
        <v>1.3452054794520547</v>
      </c>
      <c r="K35" s="26" t="s">
        <v>108</v>
      </c>
      <c r="L35" s="8" cm="1">
        <f t="array" ref="L35">_xll.BDP(D35,$K35)</f>
        <v>301.34228515625</v>
      </c>
      <c r="M35" s="8" cm="1">
        <f t="array" ref="M35">_xll.BDP(E35,$K35)</f>
        <v>299.50140380859375</v>
      </c>
      <c r="N35" s="8">
        <f t="shared" si="1"/>
        <v>-1.84088134765625</v>
      </c>
      <c r="O35" s="8">
        <f t="shared" si="2"/>
        <v>-1.368475950905359</v>
      </c>
      <c r="P35" s="2" t="str" cm="1">
        <f t="array" ref="P35">_xll.BDP(D35,"bb_composite")</f>
        <v>BBB-</v>
      </c>
      <c r="Q35" s="2" t="str" cm="1">
        <f t="array" ref="Q35">_xll.BDP(E35,"bb_composite")</f>
        <v>BBB-</v>
      </c>
      <c r="R35" s="23">
        <f t="shared" si="3"/>
        <v>-0.18577931077926613</v>
      </c>
      <c r="S35" s="23" t="str" cm="1">
        <f t="array" ref="S35">_xll.BDP(D35,"crncy")</f>
        <v>EUR</v>
      </c>
      <c r="T35" s="23" t="str" cm="1">
        <f t="array" ref="T35">_xll.BDP(E35,"crncy")</f>
        <v>EUR</v>
      </c>
      <c r="U35" s="2" t="s">
        <v>582</v>
      </c>
      <c r="V35" s="2" t="str">
        <f>INDEX(tkrBbg!U:U,MATCH(B35,tkrBbg!T:T,0))</f>
        <v>Low Beta</v>
      </c>
      <c r="W35" s="2" t="s">
        <v>582</v>
      </c>
      <c r="X35" s="8" cm="1">
        <f t="array" aca="1" ref="X35" ca="1">_xll.BDH(D35,$K35,X$5)</f>
        <v>269.45100000000002</v>
      </c>
      <c r="Y35" s="8" cm="1">
        <f t="array" aca="1" ref="Y35" ca="1">_xll.BDH(E35,$K35,Y$5)</f>
        <v>266.46499999999997</v>
      </c>
      <c r="Z35" s="8" t="e">
        <f t="shared" ca="1" si="10"/>
        <v>#VALUE!</v>
      </c>
      <c r="AA35" s="8" t="str">
        <f t="shared" ca="1" si="11"/>
        <v>-</v>
      </c>
      <c r="AB35" s="8" t="str">
        <f t="shared" ca="1" si="6"/>
        <v>-</v>
      </c>
      <c r="AC35" s="8" cm="1">
        <f t="array" aca="1" ref="AC35" ca="1">_xll.BDH(D35,$K35,AC$5)</f>
        <v>315.50400000000002</v>
      </c>
      <c r="AD35" s="8" cm="1">
        <f t="array" aca="1" ref="AD35" ca="1">_xll.BDH(E35,$K35,AD$5)</f>
        <v>308.36200000000002</v>
      </c>
      <c r="AE35" s="8" t="str">
        <f t="shared" ca="1" si="7"/>
        <v>-</v>
      </c>
      <c r="AF35" s="8" t="str">
        <f t="shared" ca="1" si="8"/>
        <v>-</v>
      </c>
      <c r="AG35" s="8" t="str">
        <f t="shared" ca="1" si="9"/>
        <v>-</v>
      </c>
    </row>
    <row r="36" spans="1:33" x14ac:dyDescent="0.25">
      <c r="A36" s="2">
        <f>MATCH(B36,curve[ticker],0)</f>
        <v>33</v>
      </c>
      <c r="B36" s="6" t="s">
        <v>544</v>
      </c>
      <c r="C36" s="25" t="str">
        <f>IF(ISNUMBER(_xlfn.XMATCH(B36,_xlfn.ANCHORARRAY(tkrBbg!W33))),"single","-")</f>
        <v>-</v>
      </c>
      <c r="D36" s="26" t="s">
        <v>294</v>
      </c>
      <c r="E36" s="26" t="s">
        <v>295</v>
      </c>
      <c r="F36" s="2" t="str" cm="1">
        <f t="array" ref="F36">_xll.BDP(D36,"security_name")</f>
        <v>VOD 3.1 01/03/79</v>
      </c>
      <c r="G36" s="2" t="str" cm="1">
        <f t="array" ref="G36">_xll.BDP(E36,"security_name")</f>
        <v>VOD 4.2 10/03/78</v>
      </c>
      <c r="H36" s="17" cm="1">
        <f t="array" ref="H36">_xll.BDP(D36,"nxt_call_dt")*1</f>
        <v>45202</v>
      </c>
      <c r="I36" s="17" cm="1">
        <f t="array" ref="I36">_xll.BDP(E36,"nxt_call_dt")*1</f>
        <v>46937</v>
      </c>
      <c r="J36" s="24">
        <f t="shared" si="0"/>
        <v>4.7534246575342465</v>
      </c>
      <c r="K36" s="26" t="s">
        <v>108</v>
      </c>
      <c r="L36" s="8" cm="1">
        <f t="array" ref="L36">_xll.BDP(D36,$K36)</f>
        <v>344.22467041015625</v>
      </c>
      <c r="M36" s="8" cm="1">
        <f t="array" ref="M36">_xll.BDP(E36,$K36)</f>
        <v>322.80099487304688</v>
      </c>
      <c r="N36" s="8">
        <f t="shared" si="1"/>
        <v>-21.423675537109375</v>
      </c>
      <c r="O36" s="8">
        <f t="shared" si="2"/>
        <v>-4.5069980236570153</v>
      </c>
      <c r="P36" s="2" t="str" cm="1">
        <f t="array" ref="P36">_xll.BDP(D36,"bb_composite")</f>
        <v>BB+</v>
      </c>
      <c r="Q36" s="2" t="str" cm="1">
        <f t="array" ref="Q36">_xll.BDP(E36,"bb_composite")</f>
        <v>BB+</v>
      </c>
      <c r="R36" s="23">
        <f t="shared" si="3"/>
        <v>-0.25214001691069227</v>
      </c>
      <c r="S36" s="23" t="str" cm="1">
        <f t="array" ref="S36">_xll.BDP(D36,"crncy")</f>
        <v>EUR</v>
      </c>
      <c r="T36" s="23" t="str" cm="1">
        <f t="array" ref="T36">_xll.BDP(E36,"crncy")</f>
        <v>EUR</v>
      </c>
      <c r="U36" s="2" t="s">
        <v>582</v>
      </c>
      <c r="V36" s="2" t="str">
        <f>INDEX(tkrBbg!U:U,MATCH(B36,tkrBbg!T:T,0))</f>
        <v>TMT/ AUTO</v>
      </c>
      <c r="W36" s="2" t="s">
        <v>582</v>
      </c>
      <c r="X36" s="8" cm="1">
        <f t="array" aca="1" ref="X36" ca="1">_xll.BDH(D36,$K36,X$5)</f>
        <v>287.459</v>
      </c>
      <c r="Y36" s="8" cm="1">
        <f t="array" aca="1" ref="Y36" ca="1">_xll.BDH(E36,$K36,Y$5)</f>
        <v>303.54700000000003</v>
      </c>
      <c r="Z36" s="8" t="e">
        <f t="shared" ca="1" si="10"/>
        <v>#VALUE!</v>
      </c>
      <c r="AA36" s="8" t="str">
        <f t="shared" ca="1" si="11"/>
        <v>-</v>
      </c>
      <c r="AB36" s="8" t="str">
        <f t="shared" ca="1" si="6"/>
        <v>-</v>
      </c>
      <c r="AC36" s="8" cm="1">
        <f t="array" aca="1" ref="AC36" ca="1">_xll.BDH(D36,$K36,AC$5)</f>
        <v>315.35899999999998</v>
      </c>
      <c r="AD36" s="8" cm="1">
        <f t="array" aca="1" ref="AD36" ca="1">_xll.BDH(E36,$K36,AD$5)</f>
        <v>330.71499999999997</v>
      </c>
      <c r="AE36" s="8" t="str">
        <f t="shared" ca="1" si="7"/>
        <v>-</v>
      </c>
      <c r="AF36" s="8" t="str">
        <f t="shared" ca="1" si="8"/>
        <v>-</v>
      </c>
      <c r="AG36" s="8" t="str">
        <f t="shared" ca="1" si="9"/>
        <v>-</v>
      </c>
    </row>
    <row r="37" spans="1:33" x14ac:dyDescent="0.25">
      <c r="A37" s="2">
        <f>MATCH(B37,curve[ticker],0)</f>
        <v>30</v>
      </c>
      <c r="B37" s="6" t="s">
        <v>511</v>
      </c>
      <c r="C37" s="25" t="str">
        <f>IF(ISNUMBER(_xlfn.XMATCH(B37,_xlfn.ANCHORARRAY(tkrBbg!W34))),"single","-")</f>
        <v>-</v>
      </c>
      <c r="D37" s="26" t="s">
        <v>687</v>
      </c>
      <c r="E37" s="26" t="s">
        <v>688</v>
      </c>
      <c r="F37" s="2" t="str" cm="1">
        <f t="array" ref="F37">_xll.BDP(D37,"security_name")</f>
        <v>IBESM 1 7/8 PERP</v>
      </c>
      <c r="G37" s="2" t="str" cm="1">
        <f t="array" ref="G37">_xll.BDP(E37,"security_name")</f>
        <v>IBESM 3 1/4 PERP</v>
      </c>
      <c r="H37" s="17" cm="1">
        <f t="array" ref="H37">_xll.BDP(D37,"nxt_call_dt")*1</f>
        <v>44979</v>
      </c>
      <c r="I37" s="17" cm="1">
        <f t="array" ref="I37">_xll.BDP(E37,"nxt_call_dt")*1</f>
        <v>45608</v>
      </c>
      <c r="J37" s="24">
        <f t="shared" si="0"/>
        <v>1.7232876712328766</v>
      </c>
      <c r="K37" s="26" t="s">
        <v>108</v>
      </c>
      <c r="L37" s="8" cm="1">
        <f t="array" ref="L37">_xll.BDP(D37,$K37)</f>
        <v>221.9356689453125</v>
      </c>
      <c r="M37" s="8" cm="1">
        <f t="array" ref="M37">_xll.BDP(E37,$K37)</f>
        <v>212.42271423339844</v>
      </c>
      <c r="N37" s="8">
        <f t="shared" si="1"/>
        <v>-9.5129547119140625</v>
      </c>
      <c r="O37" s="8">
        <f t="shared" si="2"/>
        <v>-5.5202360410948064</v>
      </c>
      <c r="P37" s="2" t="str" cm="1">
        <f t="array" ref="P37">_xll.BDP(D37,"bb_composite")</f>
        <v>BBB-</v>
      </c>
      <c r="Q37" s="2" t="str" cm="1">
        <f t="array" ref="Q37">_xll.BDP(E37,"bb_composite")</f>
        <v>BBB-</v>
      </c>
      <c r="R37" s="23">
        <f t="shared" si="3"/>
        <v>-0.27356385550661683</v>
      </c>
      <c r="S37" s="23" t="str" cm="1">
        <f t="array" ref="S37">_xll.BDP(D37,"crncy")</f>
        <v>EUR</v>
      </c>
      <c r="T37" s="23" t="str" cm="1">
        <f t="array" ref="T37">_xll.BDP(E37,"crncy")</f>
        <v>EUR</v>
      </c>
      <c r="U37" s="2" t="s">
        <v>582</v>
      </c>
      <c r="V37" s="2" t="str">
        <f>INDEX(tkrBbg!U:U,MATCH(B37,tkrBbg!T:T,0))</f>
        <v>UTILS</v>
      </c>
      <c r="W37" s="2" t="s">
        <v>582</v>
      </c>
      <c r="X37" s="8" cm="1">
        <f t="array" aca="1" ref="X37" ca="1">_xll.BDH(D37,$K37,X$5)</f>
        <v>194.73599999999999</v>
      </c>
      <c r="Y37" s="8" cm="1">
        <f t="array" aca="1" ref="Y37" ca="1">_xll.BDH(E37,$K37,Y$5)</f>
        <v>188.00899999999999</v>
      </c>
      <c r="Z37" s="8" t="e">
        <f t="shared" ca="1" si="10"/>
        <v>#VALUE!</v>
      </c>
      <c r="AA37" s="8" t="str">
        <f t="shared" ca="1" si="11"/>
        <v>-</v>
      </c>
      <c r="AB37" s="8" t="str">
        <f t="shared" ca="1" si="6"/>
        <v>-</v>
      </c>
      <c r="AC37" s="8" cm="1">
        <f t="array" aca="1" ref="AC37" ca="1">_xll.BDH(D37,$K37,AC$5)</f>
        <v>199.52099999999999</v>
      </c>
      <c r="AD37" s="8" cm="1">
        <f t="array" aca="1" ref="AD37" ca="1">_xll.BDH(E37,$K37,AD$5)</f>
        <v>201.63499999999999</v>
      </c>
      <c r="AE37" s="8" t="str">
        <f t="shared" ca="1" si="7"/>
        <v>-</v>
      </c>
      <c r="AF37" s="8" t="str">
        <f t="shared" ca="1" si="8"/>
        <v>-</v>
      </c>
      <c r="AG37" s="8" t="str">
        <f t="shared" ca="1" si="9"/>
        <v>-</v>
      </c>
    </row>
    <row r="38" spans="1:33" x14ac:dyDescent="0.25">
      <c r="A38" s="2">
        <f>MATCH(B38,curve[ticker],0)</f>
        <v>32</v>
      </c>
      <c r="B38" s="6" t="s">
        <v>535</v>
      </c>
      <c r="C38" s="25" t="str">
        <f>IF(ISNUMBER(_xlfn.XMATCH(B38,_xlfn.ANCHORARRAY(tkrBbg!W35))),"single","-")</f>
        <v>-</v>
      </c>
      <c r="D38" s="26" t="s">
        <v>288</v>
      </c>
      <c r="E38" s="26" t="s">
        <v>293</v>
      </c>
      <c r="F38" s="2" t="str" cm="1">
        <f t="array" ref="F38">_xll.BDP(D38,"security_name")</f>
        <v>TELEFO 3 PERP</v>
      </c>
      <c r="G38" s="2" t="str" cm="1">
        <f t="array" ref="G38">_xll.BDP(E38,"security_name")</f>
        <v>TELEFO 2 7/8 PERP</v>
      </c>
      <c r="H38" s="17" cm="1">
        <f t="array" ref="H38">_xll.BDP(D38,"nxt_call_dt")*1</f>
        <v>45173</v>
      </c>
      <c r="I38" s="17" cm="1">
        <f t="array" ref="I38">_xll.BDP(E38,"nxt_call_dt")*1</f>
        <v>46562</v>
      </c>
      <c r="J38" s="24">
        <f t="shared" si="0"/>
        <v>3.8054794520547945</v>
      </c>
      <c r="K38" s="26" t="s">
        <v>108</v>
      </c>
      <c r="L38" s="8" cm="1">
        <f t="array" ref="L38">_xll.BDP(D38,$K38)</f>
        <v>413.28329467773438</v>
      </c>
      <c r="M38" s="8" cm="1">
        <f t="array" ref="M38">_xll.BDP(E38,$K38)</f>
        <v>390.81045532226563</v>
      </c>
      <c r="N38" s="8">
        <f t="shared" si="1"/>
        <v>-22.47283935546875</v>
      </c>
      <c r="O38" s="8">
        <f t="shared" si="2"/>
        <v>-5.9053897514370721</v>
      </c>
      <c r="P38" s="2" t="str" cm="1">
        <f t="array" ref="P38">_xll.BDP(D38,"bb_composite")</f>
        <v>BB</v>
      </c>
      <c r="Q38" s="2" t="str" cm="1">
        <f t="array" ref="Q38">_xll.BDP(E38,"bb_composite")</f>
        <v>BB</v>
      </c>
      <c r="R38" s="23">
        <f t="shared" si="3"/>
        <v>-0.2817075204530427</v>
      </c>
      <c r="S38" s="23" t="str" cm="1">
        <f t="array" ref="S38">_xll.BDP(D38,"crncy")</f>
        <v>EUR</v>
      </c>
      <c r="T38" s="23" t="str" cm="1">
        <f t="array" ref="T38">_xll.BDP(E38,"crncy")</f>
        <v>EUR</v>
      </c>
      <c r="U38" s="2" t="s">
        <v>582</v>
      </c>
      <c r="V38" s="2" t="str">
        <f>INDEX(tkrBbg!U:U,MATCH(B38,tkrBbg!T:T,0))</f>
        <v>TMT/ AUTO</v>
      </c>
      <c r="W38" s="2" t="s">
        <v>582</v>
      </c>
      <c r="X38" s="8" cm="1">
        <f t="array" aca="1" ref="X38" ca="1">_xll.BDH(D38,$K38,X$5)</f>
        <v>371.72199999999998</v>
      </c>
      <c r="Y38" s="8" cm="1">
        <f t="array" aca="1" ref="Y38" ca="1">_xll.BDH(E38,$K38,Y$5)</f>
        <v>344.137</v>
      </c>
      <c r="Z38" s="8" t="e">
        <f t="shared" ca="1" si="10"/>
        <v>#VALUE!</v>
      </c>
      <c r="AA38" s="8" t="str">
        <f t="shared" ca="1" si="11"/>
        <v>-</v>
      </c>
      <c r="AB38" s="8" t="str">
        <f t="shared" ca="1" si="6"/>
        <v>-</v>
      </c>
      <c r="AC38" s="8" cm="1">
        <f t="array" aca="1" ref="AC38" ca="1">_xll.BDH(D38,$K38,AC$5)</f>
        <v>392.87400000000002</v>
      </c>
      <c r="AD38" s="8" cm="1">
        <f t="array" aca="1" ref="AD38" ca="1">_xll.BDH(E38,$K38,AD$5)</f>
        <v>381.86</v>
      </c>
      <c r="AE38" s="8" t="str">
        <f t="shared" ca="1" si="7"/>
        <v>-</v>
      </c>
      <c r="AF38" s="8" t="str">
        <f t="shared" ca="1" si="8"/>
        <v>-</v>
      </c>
      <c r="AG38" s="8" t="str">
        <f t="shared" ca="1" si="9"/>
        <v>-</v>
      </c>
    </row>
    <row r="39" spans="1:33" x14ac:dyDescent="0.25">
      <c r="A39" s="2">
        <f>MATCH(B39,curve[ticker],0)</f>
        <v>31</v>
      </c>
      <c r="B39" s="6" t="s">
        <v>525</v>
      </c>
      <c r="C39" s="25" t="str">
        <f ca="1">IF(ISNUMBER(_xlfn.XMATCH(B39,_xlfn.ANCHORARRAY(tkrBbg!W2))),"single","-")</f>
        <v>-</v>
      </c>
      <c r="D39" s="26" t="s">
        <v>689</v>
      </c>
      <c r="E39" s="26" t="s">
        <v>690</v>
      </c>
      <c r="F39" s="2" t="str" cm="1">
        <f t="array" ref="F39">_xll.BDP(D39,"security_name")</f>
        <v>RWE 2 3/4 04/21/75</v>
      </c>
      <c r="G39" s="2" t="str" cm="1">
        <f t="array" ref="G39">_xll.BDP(E39,"security_name")</f>
        <v>RWE 3 1/2 04/21/75</v>
      </c>
      <c r="H39" s="17" cm="1">
        <f t="array" ref="H39">_xll.BDP(D39,"nxt_call_dt")*1</f>
        <v>44125</v>
      </c>
      <c r="I39" s="17" cm="1">
        <f t="array" ref="I39">_xll.BDP(E39,"nxt_call_dt")*1</f>
        <v>45768</v>
      </c>
      <c r="J39" s="24">
        <f t="shared" si="0"/>
        <v>4.5013698630136982</v>
      </c>
      <c r="K39" s="26" t="s">
        <v>108</v>
      </c>
      <c r="L39" s="8" cm="1">
        <f t="array" ref="L39">_xll.BDP(D39,$K39)</f>
        <v>337.96780395507813</v>
      </c>
      <c r="M39" s="8" cm="1">
        <f t="array" ref="M39">_xll.BDP(E39,$K39)</f>
        <v>289.74072265625</v>
      </c>
      <c r="N39" s="8">
        <f t="shared" si="1"/>
        <v>-48.227081298828125</v>
      </c>
      <c r="O39" s="8">
        <f t="shared" si="2"/>
        <v>-10.713867726154758</v>
      </c>
      <c r="P39" s="2" t="str" cm="1">
        <f t="array" ref="P39">_xll.BDP(D39,"bb_composite")</f>
        <v>BB</v>
      </c>
      <c r="Q39" s="2" t="str" cm="1">
        <f t="array" ref="Q39">_xll.BDP(E39,"bb_composite")</f>
        <v>BB</v>
      </c>
      <c r="R39" s="23">
        <f t="shared" si="3"/>
        <v>-0.38337766532473838</v>
      </c>
      <c r="S39" s="23" t="str" cm="1">
        <f t="array" ref="S39">_xll.BDP(D39,"crncy")</f>
        <v>EUR</v>
      </c>
      <c r="T39" s="23" t="str" cm="1">
        <f t="array" ref="T39">_xll.BDP(E39,"crncy")</f>
        <v>EUR</v>
      </c>
      <c r="U39" s="2" t="s">
        <v>582</v>
      </c>
      <c r="V39" s="2" t="str">
        <f>INDEX(tkrBbg!U:U,MATCH(B39,tkrBbg!T:T,0))</f>
        <v>UTILS</v>
      </c>
      <c r="W39" s="2" t="s">
        <v>582</v>
      </c>
      <c r="X39" s="8" cm="1">
        <f t="array" aca="1" ref="X39" ca="1">_xll.BDH(D39,$K39,X$5)</f>
        <v>294.90699999999998</v>
      </c>
      <c r="Y39" s="8" cm="1">
        <f t="array" aca="1" ref="Y39" ca="1">_xll.BDH(E39,$K39,Y$5)</f>
        <v>282.37599999999998</v>
      </c>
      <c r="Z39" s="8" t="e">
        <f t="shared" ca="1" si="10"/>
        <v>#VALUE!</v>
      </c>
      <c r="AA39" s="8" t="str">
        <f t="shared" ca="1" si="11"/>
        <v>-</v>
      </c>
      <c r="AB39" s="8" t="str">
        <f t="shared" ca="1" si="6"/>
        <v>-</v>
      </c>
      <c r="AC39" s="8" cm="1">
        <f t="array" aca="1" ref="AC39" ca="1">_xll.BDH(D39,$K39,AC$5)</f>
        <v>389.61900000000003</v>
      </c>
      <c r="AD39" s="8" cm="1">
        <f t="array" aca="1" ref="AD39" ca="1">_xll.BDH(E39,$K39,AD$5)</f>
        <v>303.46100000000001</v>
      </c>
      <c r="AE39" s="8" t="str">
        <f t="shared" ca="1" si="7"/>
        <v>-</v>
      </c>
      <c r="AF39" s="8" t="str">
        <f t="shared" ca="1" si="8"/>
        <v>-</v>
      </c>
      <c r="AG39" s="8" t="str">
        <f t="shared" ca="1" si="9"/>
        <v>-</v>
      </c>
    </row>
    <row r="40" spans="1:33" x14ac:dyDescent="0.25">
      <c r="A40" s="2">
        <f>MATCH(B40,curve[ticker],0)</f>
        <v>35</v>
      </c>
      <c r="B40" s="6" t="s">
        <v>505</v>
      </c>
      <c r="C40" s="25" t="str">
        <f>IF(ISNUMBER(_xlfn.XMATCH(B40,_xlfn.ANCHORARRAY(tkrBbg!W36))),"single","-")</f>
        <v>-</v>
      </c>
      <c r="D40" s="26" t="s">
        <v>304</v>
      </c>
      <c r="E40" s="26" t="s">
        <v>307</v>
      </c>
      <c r="F40" s="2" t="str" cm="1">
        <f t="array" ref="F40">_xll.BDP(D40,"security_name")</f>
        <v>ENGIFP 1 3/8 PERP</v>
      </c>
      <c r="G40" s="2" t="str" cm="1">
        <f t="array" ref="G40">_xll.BDP(E40,"security_name")</f>
        <v>ENGIFP 1 5/8 PERP</v>
      </c>
      <c r="H40" s="17" cm="1">
        <f t="array" ref="H40">_xll.BDP(D40,"nxt_call_dt")*1</f>
        <v>44942</v>
      </c>
      <c r="I40" s="17" cm="1">
        <f t="array" ref="I40">_xll.BDP(E40,"nxt_call_dt")*1</f>
        <v>45755</v>
      </c>
      <c r="J40" s="24">
        <f t="shared" si="0"/>
        <v>2.2273972602739724</v>
      </c>
      <c r="K40" s="26" t="s">
        <v>108</v>
      </c>
      <c r="L40" s="8" cm="1">
        <f t="array" ref="L40">_xll.BDP(D40,$K40)</f>
        <v>277.9488525390625</v>
      </c>
      <c r="M40" s="8" cm="1">
        <f t="array" ref="M40">_xll.BDP(E40,$K40)</f>
        <v>251.89971923828125</v>
      </c>
      <c r="N40" s="8">
        <f t="shared" si="1"/>
        <v>-26.04913330078125</v>
      </c>
      <c r="O40" s="8">
        <f t="shared" si="2"/>
        <v>-11.694875344139184</v>
      </c>
      <c r="P40" s="2" t="str" cm="1">
        <f t="array" ref="P40">_xll.BDP(D40,"bb_composite")</f>
        <v>BBB</v>
      </c>
      <c r="Q40" s="2" t="str" cm="1">
        <f t="array" ref="Q40">_xll.BDP(E40,"bb_composite")</f>
        <v>BBB</v>
      </c>
      <c r="R40" s="23">
        <f t="shared" si="3"/>
        <v>-0.40412002645545969</v>
      </c>
      <c r="S40" s="23" t="str" cm="1">
        <f t="array" ref="S40">_xll.BDP(D40,"crncy")</f>
        <v>EUR</v>
      </c>
      <c r="T40" s="23" t="str" cm="1">
        <f t="array" ref="T40">_xll.BDP(E40,"crncy")</f>
        <v>EUR</v>
      </c>
      <c r="U40" s="2" t="s">
        <v>582</v>
      </c>
      <c r="V40" s="2" t="str">
        <f>INDEX(tkrBbg!U:U,MATCH(B40,tkrBbg!T:T,0))</f>
        <v>UTILS</v>
      </c>
      <c r="W40" s="2" t="s">
        <v>582</v>
      </c>
      <c r="X40" s="8" cm="1">
        <f t="array" aca="1" ref="X40" ca="1">_xll.BDH(D40,$K40,X$5)</f>
        <v>257.58</v>
      </c>
      <c r="Y40" s="8" cm="1">
        <f t="array" aca="1" ref="Y40" ca="1">_xll.BDH(E40,$K40,Y$5)</f>
        <v>222.303</v>
      </c>
      <c r="Z40" s="8" t="e">
        <f t="shared" ca="1" si="10"/>
        <v>#VALUE!</v>
      </c>
      <c r="AA40" s="8" t="str">
        <f t="shared" ca="1" si="11"/>
        <v>-</v>
      </c>
      <c r="AB40" s="8" t="str">
        <f t="shared" ca="1" si="6"/>
        <v>-</v>
      </c>
      <c r="AC40" s="8" cm="1">
        <f t="array" aca="1" ref="AC40" ca="1">_xll.BDH(D40,$K40,AC$5)</f>
        <v>249.364</v>
      </c>
      <c r="AD40" s="8" cm="1">
        <f t="array" aca="1" ref="AD40" ca="1">_xll.BDH(E40,$K40,AD$5)</f>
        <v>236.06700000000001</v>
      </c>
      <c r="AE40" s="8" t="str">
        <f t="shared" ca="1" si="7"/>
        <v>-</v>
      </c>
      <c r="AF40" s="8" t="str">
        <f t="shared" ca="1" si="8"/>
        <v>-</v>
      </c>
      <c r="AG40" s="8" t="str">
        <f t="shared" ca="1" si="9"/>
        <v>-</v>
      </c>
    </row>
    <row r="41" spans="1:33" x14ac:dyDescent="0.25">
      <c r="A41" s="2">
        <f>MATCH(B41,curve[ticker],0)</f>
        <v>36</v>
      </c>
      <c r="B41" s="6" t="s">
        <v>541</v>
      </c>
      <c r="C41" s="25" t="str">
        <f>IF(ISNUMBER(_xlfn.XMATCH(B41,_xlfn.ANCHORARRAY(tkrBbg!W37))),"single","-")</f>
        <v>-</v>
      </c>
      <c r="D41" s="26" t="s">
        <v>380</v>
      </c>
      <c r="E41" s="26" t="s">
        <v>381</v>
      </c>
      <c r="F41" s="2" t="str" cm="1">
        <f t="array" ref="F41">_xll.BDP(D41,"security_name")</f>
        <v>ULFP 2 1/8 PERP</v>
      </c>
      <c r="G41" s="2" t="str" cm="1">
        <f t="array" ref="G41">_xll.BDP(E41,"security_name")</f>
        <v>ULFP 2 7/8 PERP</v>
      </c>
      <c r="H41" s="17" cm="1">
        <f t="array" ref="H41">_xll.BDP(D41,"nxt_call_dt")*1</f>
        <v>45132</v>
      </c>
      <c r="I41" s="17" cm="1">
        <f t="array" ref="I41">_xll.BDP(E41,"nxt_call_dt")*1</f>
        <v>46047</v>
      </c>
      <c r="J41" s="24">
        <f t="shared" si="0"/>
        <v>2.506849315068493</v>
      </c>
      <c r="K41" s="26" t="s">
        <v>108</v>
      </c>
      <c r="L41" s="8" cm="1">
        <f t="array" ref="L41">_xll.BDP(D41,$K41)</f>
        <v>693.5069580078125</v>
      </c>
      <c r="M41" s="8" cm="1">
        <f t="array" ref="M41">_xll.BDP(E41,$K41)</f>
        <v>557.958984375</v>
      </c>
      <c r="N41" s="8">
        <f t="shared" si="1"/>
        <v>-135.5479736328125</v>
      </c>
      <c r="O41" s="8">
        <f t="shared" si="2"/>
        <v>-54.071049591231223</v>
      </c>
      <c r="P41" s="2" t="str" cm="1">
        <f t="array" ref="P41">_xll.BDP(D41,"bb_composite")</f>
        <v>BBB</v>
      </c>
      <c r="Q41" s="2" t="str" cm="1">
        <f t="array" ref="Q41">_xll.BDP(E41,"bb_composite")</f>
        <v>BBB</v>
      </c>
      <c r="R41" s="23">
        <f t="shared" si="3"/>
        <v>-1.3001190925763813</v>
      </c>
      <c r="S41" s="23" t="str" cm="1">
        <f t="array" ref="S41">_xll.BDP(D41,"crncy")</f>
        <v>EUR</v>
      </c>
      <c r="T41" s="23" t="str" cm="1">
        <f t="array" ref="T41">_xll.BDP(E41,"crncy")</f>
        <v>EUR</v>
      </c>
      <c r="U41" s="2" t="s">
        <v>582</v>
      </c>
      <c r="V41" s="2" t="str">
        <f>INDEX(tkrBbg!U:U,MATCH(B41,tkrBbg!T:T,0))</f>
        <v>REIT</v>
      </c>
      <c r="W41" s="2" t="s">
        <v>582</v>
      </c>
      <c r="X41" s="8" cm="1">
        <f t="array" aca="1" ref="X41" ca="1">_xll.BDH(D41,$K41,X$5)</f>
        <v>551.54200000000003</v>
      </c>
      <c r="Y41" s="8" cm="1">
        <f t="array" aca="1" ref="Y41" ca="1">_xll.BDH(E41,$K41,Y$5)</f>
        <v>486.75799999999998</v>
      </c>
      <c r="Z41" s="8" t="e">
        <f t="shared" ca="1" si="10"/>
        <v>#VALUE!</v>
      </c>
      <c r="AA41" s="8" t="str">
        <f t="shared" ca="1" si="11"/>
        <v>-</v>
      </c>
      <c r="AB41" s="8" t="str">
        <f t="shared" ca="1" si="6"/>
        <v>-</v>
      </c>
      <c r="AC41" s="8" cm="1">
        <f t="array" aca="1" ref="AC41" ca="1">_xll.BDH(D41,$K41,AC$5)</f>
        <v>751.43700000000001</v>
      </c>
      <c r="AD41" s="8" cm="1">
        <f t="array" aca="1" ref="AD41" ca="1">_xll.BDH(E41,$K41,AD$5)</f>
        <v>598.28300000000002</v>
      </c>
      <c r="AE41" s="8" t="str">
        <f t="shared" ca="1" si="7"/>
        <v>-</v>
      </c>
      <c r="AF41" s="8" t="str">
        <f t="shared" ca="1" si="8"/>
        <v>-</v>
      </c>
      <c r="AG41" s="8" t="str">
        <f t="shared" ca="1" si="9"/>
        <v>-</v>
      </c>
    </row>
    <row r="42" spans="1:33" x14ac:dyDescent="0.25">
      <c r="A42" s="2">
        <f>MATCH(B42,curve[ticker],0)</f>
        <v>5</v>
      </c>
      <c r="B42" s="6" t="s">
        <v>501</v>
      </c>
      <c r="C42" s="25" t="str">
        <f>IF(ISNUMBER(_xlfn.XMATCH(B42,_xlfn.ANCHORARRAY(tkrBbg!W38))),"single","-")</f>
        <v>-</v>
      </c>
      <c r="D42" s="26" t="s">
        <v>357</v>
      </c>
      <c r="E42" s="26" t="s">
        <v>358</v>
      </c>
      <c r="F42" s="2" t="str" cm="1">
        <f t="array" ref="F42">_xll.BDP(D42,"security_name")</f>
        <v>EDPPL 4.496 04/30/79</v>
      </c>
      <c r="G42" s="2" t="str" cm="1">
        <f t="array" ref="G42">_xll.BDP(E42,"security_name")</f>
        <v>EDPPL 1.7 07/20/80</v>
      </c>
      <c r="H42" s="17" cm="1">
        <f t="array" ref="H42">_xll.BDP(D42,"nxt_call_dt")*1</f>
        <v>45321</v>
      </c>
      <c r="I42" s="17" cm="1">
        <f t="array" ref="I42">_xll.BDP(E42,"nxt_call_dt")*1</f>
        <v>45767</v>
      </c>
      <c r="J42" s="24">
        <f t="shared" si="0"/>
        <v>1.2219178082191782</v>
      </c>
      <c r="K42" s="26" t="s">
        <v>108</v>
      </c>
      <c r="L42" s="8" cm="1">
        <f t="array" ref="L42">_xll.BDP(D42,$K42)</f>
        <v>296.14212036132813</v>
      </c>
      <c r="M42" s="8" cm="1">
        <f t="array" ref="M42">_xll.BDP(E42,$K42)</f>
        <v>203.94309997558594</v>
      </c>
      <c r="N42" s="8">
        <f t="shared" si="1"/>
        <v>-92.199020385742188</v>
      </c>
      <c r="O42" s="8">
        <f t="shared" si="2"/>
        <v>-75.454355248421294</v>
      </c>
      <c r="P42" s="2" t="str" cm="1">
        <f t="array" ref="P42">_xll.BDP(D42,"bb_composite")</f>
        <v>BB</v>
      </c>
      <c r="Q42" s="2" t="str" cm="1">
        <f t="array" ref="Q42">_xll.BDP(E42,"bb_composite")</f>
        <v>BB</v>
      </c>
      <c r="R42" s="23">
        <f t="shared" si="3"/>
        <v>-1.7522463135874968</v>
      </c>
      <c r="S42" s="23" t="str" cm="1">
        <f t="array" ref="S42">_xll.BDP(D42,"crncy")</f>
        <v>EUR</v>
      </c>
      <c r="T42" s="23" t="str" cm="1">
        <f t="array" ref="T42">_xll.BDP(E42,"crncy")</f>
        <v>EUR</v>
      </c>
      <c r="U42" s="2" t="s">
        <v>582</v>
      </c>
      <c r="V42" s="2" t="str">
        <f>INDEX(tkrBbg!U:U,MATCH(B42,tkrBbg!T:T,0))</f>
        <v>UTILS</v>
      </c>
      <c r="W42" s="2" t="s">
        <v>582</v>
      </c>
      <c r="X42" s="8" cm="1">
        <f t="array" aca="1" ref="X42" ca="1">_xll.BDH(D42,$K42,X$5)</f>
        <v>250.124</v>
      </c>
      <c r="Y42" s="8" cm="1">
        <f t="array" aca="1" ref="Y42" ca="1">_xll.BDH(E42,$K42,Y$5)</f>
        <v>200.06800000000001</v>
      </c>
      <c r="Z42" s="8" t="e">
        <f t="shared" ca="1" si="10"/>
        <v>#VALUE!</v>
      </c>
      <c r="AA42" s="8" t="str">
        <f t="shared" ca="1" si="11"/>
        <v>-</v>
      </c>
      <c r="AB42" s="8" t="str">
        <f t="shared" ca="1" si="6"/>
        <v>-</v>
      </c>
      <c r="AC42" s="8" cm="1">
        <f t="array" aca="1" ref="AC42" ca="1">_xll.BDH(D42,$K42,AC$5)</f>
        <v>322.54700000000003</v>
      </c>
      <c r="AD42" s="8" cm="1">
        <f t="array" aca="1" ref="AD42" ca="1">_xll.BDH(E42,$K42,AD$5)</f>
        <v>207.22900000000001</v>
      </c>
      <c r="AE42" s="8" t="str">
        <f t="shared" ca="1" si="7"/>
        <v>-</v>
      </c>
      <c r="AF42" s="8" t="str">
        <f t="shared" ca="1" si="8"/>
        <v>-</v>
      </c>
      <c r="AG42" s="8" t="str">
        <f t="shared" ca="1" si="9"/>
        <v>-</v>
      </c>
    </row>
    <row r="43" spans="1:33" x14ac:dyDescent="0.25">
      <c r="R43" s="23"/>
      <c r="S43" s="23"/>
      <c r="T43" s="23"/>
    </row>
    <row r="44" spans="1:33" x14ac:dyDescent="0.25">
      <c r="R44" s="23"/>
      <c r="S44" s="23"/>
      <c r="T44" s="23"/>
    </row>
    <row r="45" spans="1:33" x14ac:dyDescent="0.25">
      <c r="R45" s="23"/>
      <c r="S45" s="23"/>
      <c r="T45" s="23"/>
    </row>
    <row r="46" spans="1:33" ht="11" x14ac:dyDescent="0.3">
      <c r="B46" s="1" t="s">
        <v>628</v>
      </c>
      <c r="O46" s="1"/>
      <c r="R46" s="23"/>
      <c r="S46" s="23"/>
      <c r="T46" s="23"/>
    </row>
    <row r="47" spans="1:33" x14ac:dyDescent="0.25">
      <c r="B47" s="2" t="str" cm="1">
        <f t="array" ref="B47:B52">_xlfn.UNIQUE(V7:V42)</f>
        <v>Low Beta</v>
      </c>
      <c r="J47" s="24">
        <f t="shared" ref="J47:J52" si="12">AVERAGEIF($V$7:$V$42,$B47,J$7:J$42)</f>
        <v>3.3977168949771688</v>
      </c>
      <c r="O47" s="8">
        <f t="shared" ref="O47:O52" si="13">AVERAGEIF($V$7:$V$42,$B47,O$7:O$42)</f>
        <v>20.593681140295097</v>
      </c>
      <c r="R47" s="23"/>
      <c r="S47" s="23"/>
      <c r="T47" s="23"/>
      <c r="AA47" s="8" t="e">
        <f t="shared" ref="AA47:AB52" ca="1" si="14">AVERAGEIF($V$7:$V$42,$B47,AA$7:AA$42)</f>
        <v>#DIV/0!</v>
      </c>
      <c r="AB47" s="8" t="e">
        <f t="shared" ca="1" si="14"/>
        <v>#DIV/0!</v>
      </c>
      <c r="AF47" s="8" t="e">
        <f t="shared" ref="AF47:AG52" ca="1" si="15">AVERAGEIF($V$7:$V$42,$B47,AF$7:AF$42)</f>
        <v>#DIV/0!</v>
      </c>
      <c r="AG47" s="8" t="e">
        <f t="shared" ca="1" si="15"/>
        <v>#DIV/0!</v>
      </c>
    </row>
    <row r="48" spans="1:33" x14ac:dyDescent="0.25">
      <c r="B48" s="2" t="str">
        <v>TMT/ AUTO</v>
      </c>
      <c r="J48" s="24">
        <f t="shared" si="12"/>
        <v>3.8017123287671231</v>
      </c>
      <c r="O48" s="8">
        <f t="shared" si="13"/>
        <v>7.9538615218246473</v>
      </c>
      <c r="R48" s="23"/>
      <c r="S48" s="23"/>
      <c r="T48" s="23"/>
      <c r="AA48" s="8" t="e">
        <f t="shared" ca="1" si="14"/>
        <v>#DIV/0!</v>
      </c>
      <c r="AB48" s="8" t="e">
        <f t="shared" ca="1" si="14"/>
        <v>#DIV/0!</v>
      </c>
      <c r="AF48" s="8" t="e">
        <f t="shared" ca="1" si="15"/>
        <v>#DIV/0!</v>
      </c>
      <c r="AG48" s="8" t="e">
        <f t="shared" ca="1" si="15"/>
        <v>#DIV/0!</v>
      </c>
    </row>
    <row r="49" spans="2:33" x14ac:dyDescent="0.25">
      <c r="B49" s="2" t="str">
        <v>REIT</v>
      </c>
      <c r="J49" s="24">
        <f t="shared" si="12"/>
        <v>1.7086757990867578</v>
      </c>
      <c r="O49" s="8">
        <f t="shared" si="13"/>
        <v>6.6316164272428901</v>
      </c>
      <c r="R49" s="23"/>
      <c r="S49" s="23"/>
      <c r="T49" s="23"/>
      <c r="AA49" s="8" t="e">
        <f t="shared" ca="1" si="14"/>
        <v>#DIV/0!</v>
      </c>
      <c r="AB49" s="8" t="e">
        <f t="shared" ca="1" si="14"/>
        <v>#DIV/0!</v>
      </c>
      <c r="AF49" s="8" t="e">
        <f t="shared" ca="1" si="15"/>
        <v>#DIV/0!</v>
      </c>
      <c r="AG49" s="8" t="e">
        <f t="shared" ca="1" si="15"/>
        <v>#DIV/0!</v>
      </c>
    </row>
    <row r="50" spans="2:33" x14ac:dyDescent="0.25">
      <c r="B50" s="2" t="str">
        <v>Energy</v>
      </c>
      <c r="J50" s="24">
        <f t="shared" si="12"/>
        <v>2.2787671232876714</v>
      </c>
      <c r="O50" s="8">
        <f t="shared" si="13"/>
        <v>10.249295634653251</v>
      </c>
      <c r="R50" s="23"/>
      <c r="S50" s="23"/>
      <c r="T50" s="23"/>
      <c r="AA50" s="8" t="e">
        <f t="shared" ca="1" si="14"/>
        <v>#DIV/0!</v>
      </c>
      <c r="AB50" s="8" t="e">
        <f t="shared" ca="1" si="14"/>
        <v>#DIV/0!</v>
      </c>
      <c r="AF50" s="8" t="e">
        <f t="shared" ca="1" si="15"/>
        <v>#DIV/0!</v>
      </c>
      <c r="AG50" s="8" t="e">
        <f t="shared" ca="1" si="15"/>
        <v>#DIV/0!</v>
      </c>
    </row>
    <row r="51" spans="2:33" x14ac:dyDescent="0.25">
      <c r="B51" s="2" t="str">
        <v>UTILS</v>
      </c>
      <c r="J51" s="24">
        <f t="shared" si="12"/>
        <v>2.6856787048567869</v>
      </c>
      <c r="O51" s="8">
        <f t="shared" si="13"/>
        <v>-0.97276525980631134</v>
      </c>
      <c r="R51" s="23"/>
      <c r="S51" s="23"/>
      <c r="T51" s="23"/>
      <c r="AA51" s="8" t="e">
        <f t="shared" ca="1" si="14"/>
        <v>#DIV/0!</v>
      </c>
      <c r="AB51" s="8" t="e">
        <f t="shared" ca="1" si="14"/>
        <v>#DIV/0!</v>
      </c>
      <c r="AF51" s="8" t="e">
        <f t="shared" ca="1" si="15"/>
        <v>#DIV/0!</v>
      </c>
      <c r="AG51" s="8" t="e">
        <f t="shared" ca="1" si="15"/>
        <v>#DIV/0!</v>
      </c>
    </row>
    <row r="52" spans="2:33" x14ac:dyDescent="0.25">
      <c r="B52" s="2" t="str">
        <v>missing</v>
      </c>
      <c r="J52" s="24">
        <f t="shared" si="12"/>
        <v>3.2602739726027399</v>
      </c>
      <c r="O52" s="8">
        <f t="shared" si="13"/>
        <v>4.9090794154575894</v>
      </c>
      <c r="R52" s="23"/>
      <c r="S52" s="23"/>
      <c r="T52" s="23"/>
      <c r="AA52" s="8" t="e">
        <f t="shared" ca="1" si="14"/>
        <v>#DIV/0!</v>
      </c>
      <c r="AB52" s="8" t="e">
        <f t="shared" ca="1" si="14"/>
        <v>#DIV/0!</v>
      </c>
      <c r="AF52" s="8" t="e">
        <f t="shared" ca="1" si="15"/>
        <v>#DIV/0!</v>
      </c>
      <c r="AG52" s="8" t="e">
        <f t="shared" ca="1" si="15"/>
        <v>#DIV/0!</v>
      </c>
    </row>
    <row r="53" spans="2:33" x14ac:dyDescent="0.25">
      <c r="R53" s="23"/>
      <c r="S53" s="23"/>
      <c r="T53" s="23"/>
    </row>
    <row r="59" spans="2:33" ht="11" x14ac:dyDescent="0.3">
      <c r="B59" s="1" t="s">
        <v>622</v>
      </c>
    </row>
    <row r="60" spans="2:33" x14ac:dyDescent="0.25">
      <c r="B60" s="36" t="str" cm="1">
        <f t="array" aca="1" ref="B60:AG65" ca="1">_xlfn._xlws.FILTER($B$6:$AG$42,$V$6:$V$42=B59)</f>
        <v>GYCGR</v>
      </c>
      <c r="C60" s="37" t="str">
        <f ca="1"/>
        <v>-</v>
      </c>
      <c r="D60" s="35" t="str">
        <f ca="1"/>
        <v>XS1191320297 Corp</v>
      </c>
      <c r="E60" s="35" t="str">
        <f ca="1"/>
        <v>XS1811181566 Corp</v>
      </c>
      <c r="F60" s="38" t="str">
        <f ca="1"/>
        <v>GYCGR 3 3/4 PERP</v>
      </c>
      <c r="G60" s="2" t="str">
        <f ca="1"/>
        <v>GYCGR 2 1/2 PERP</v>
      </c>
      <c r="H60" s="17">
        <f ca="1"/>
        <v>44610</v>
      </c>
      <c r="I60" s="17">
        <f ca="1"/>
        <v>45131</v>
      </c>
      <c r="J60" s="24">
        <f ca="1"/>
        <v>1.4273972602739726</v>
      </c>
      <c r="K60" s="35" t="str">
        <f ca="1"/>
        <v>blp_i_sprd_mid</v>
      </c>
      <c r="L60" s="8">
        <f ca="1"/>
        <v>264.10293579101563</v>
      </c>
      <c r="M60" s="8">
        <f ca="1"/>
        <v>333.97781372070313</v>
      </c>
      <c r="N60" s="8">
        <f ca="1"/>
        <v>69.8748779296875</v>
      </c>
      <c r="O60" s="8">
        <f ca="1"/>
        <v>48.952649605251317</v>
      </c>
      <c r="P60" s="2" t="str">
        <f ca="1"/>
        <v>BBB-</v>
      </c>
      <c r="Q60" s="2" t="str">
        <f ca="1"/>
        <v>BBB-</v>
      </c>
      <c r="R60" s="23">
        <f ca="1"/>
        <v>0.87820728795348879</v>
      </c>
      <c r="S60" s="23" t="str">
        <f ca="1"/>
        <v>EUR</v>
      </c>
      <c r="T60" s="23" t="str">
        <f ca="1"/>
        <v>EUR</v>
      </c>
      <c r="U60" s="2" t="str">
        <f ca="1"/>
        <v>x</v>
      </c>
      <c r="V60" s="2" t="str">
        <f ca="1"/>
        <v>REIT</v>
      </c>
      <c r="W60" s="2" t="str">
        <f ca="1"/>
        <v>x</v>
      </c>
      <c r="X60" s="8" t="str">
        <f ca="1"/>
        <v>#N/A Requesting Data...</v>
      </c>
      <c r="Y60" s="8" t="str">
        <f ca="1"/>
        <v>#N/A Requesting Data...</v>
      </c>
      <c r="Z60" s="8" t="e">
        <f ca="1"/>
        <v>#VALUE!</v>
      </c>
      <c r="AA60" s="8" t="str">
        <f ca="1"/>
        <v>-</v>
      </c>
      <c r="AB60" s="8" t="str">
        <f ca="1"/>
        <v>-</v>
      </c>
      <c r="AC60" s="8" t="str">
        <f ca="1"/>
        <v>#N/A Requesting Data...</v>
      </c>
      <c r="AD60" s="8" t="str">
        <f ca="1"/>
        <v>#N/A Requesting Data...</v>
      </c>
      <c r="AE60" s="8" t="str">
        <f ca="1"/>
        <v>-</v>
      </c>
      <c r="AF60" s="8" t="str">
        <f ca="1"/>
        <v>-</v>
      </c>
      <c r="AG60" s="8" t="str">
        <f ca="1"/>
        <v>-</v>
      </c>
    </row>
    <row r="61" spans="2:33" x14ac:dyDescent="0.25">
      <c r="B61" s="36" t="str">
        <f ca="1"/>
        <v>ACFP</v>
      </c>
      <c r="C61" s="37" t="str">
        <f ca="1"/>
        <v>-</v>
      </c>
      <c r="D61" s="35" t="str">
        <f ca="1"/>
        <v>FR0013399177 Corp</v>
      </c>
      <c r="E61" s="35" t="str">
        <f ca="1"/>
        <v>FR0013457157 Corp</v>
      </c>
      <c r="F61" s="38" t="str">
        <f ca="1"/>
        <v>ACFP 4 3/8 PERP</v>
      </c>
      <c r="G61" s="2" t="str">
        <f ca="1"/>
        <v>ACFP 2 5/8 PERP</v>
      </c>
      <c r="H61" s="17">
        <f ca="1"/>
        <v>45321</v>
      </c>
      <c r="I61" s="17">
        <f ca="1"/>
        <v>45687</v>
      </c>
      <c r="J61" s="24">
        <f ca="1"/>
        <v>1.0027397260273974</v>
      </c>
      <c r="K61" s="35" t="str">
        <f ca="1"/>
        <v>blp_i_sprd_mid</v>
      </c>
      <c r="L61" s="8">
        <f ca="1"/>
        <v>771.04901123046875</v>
      </c>
      <c r="M61" s="8">
        <f ca="1"/>
        <v>789.74798583984375</v>
      </c>
      <c r="N61" s="8">
        <f ca="1"/>
        <v>18.698974609375</v>
      </c>
      <c r="O61" s="8">
        <f ca="1"/>
        <v>18.647884514813864</v>
      </c>
      <c r="P61" s="2" t="str">
        <f ca="1"/>
        <v>BB</v>
      </c>
      <c r="Q61" s="2" t="str">
        <f ca="1"/>
        <v>BB</v>
      </c>
      <c r="R61" s="23">
        <f ca="1"/>
        <v>0.23744531020347581</v>
      </c>
      <c r="S61" s="23" t="str">
        <f ca="1"/>
        <v>EUR</v>
      </c>
      <c r="T61" s="23" t="str">
        <f ca="1"/>
        <v>EUR</v>
      </c>
      <c r="U61" s="2" t="str">
        <f ca="1"/>
        <v>x</v>
      </c>
      <c r="V61" s="2" t="str">
        <f ca="1"/>
        <v>REIT</v>
      </c>
      <c r="W61" s="2" t="str">
        <f ca="1"/>
        <v>x</v>
      </c>
      <c r="X61" s="8" t="str">
        <f ca="1"/>
        <v>#N/A Requesting Data...</v>
      </c>
      <c r="Y61" s="8" t="str">
        <f ca="1"/>
        <v>#N/A Requesting Data...</v>
      </c>
      <c r="Z61" s="8" t="e">
        <f ca="1"/>
        <v>#VALUE!</v>
      </c>
      <c r="AA61" s="8" t="str">
        <f ca="1"/>
        <v>-</v>
      </c>
      <c r="AB61" s="8" t="str">
        <f ca="1"/>
        <v>-</v>
      </c>
      <c r="AC61" s="8" t="str">
        <f ca="1"/>
        <v>#N/A Requesting Data...</v>
      </c>
      <c r="AD61" s="8" t="str">
        <f ca="1"/>
        <v>#N/A Requesting Data...</v>
      </c>
      <c r="AE61" s="8" t="str">
        <f ca="1"/>
        <v>-</v>
      </c>
      <c r="AF61" s="8" t="str">
        <f ca="1"/>
        <v>-</v>
      </c>
      <c r="AG61" s="8" t="str">
        <f ca="1"/>
        <v>-</v>
      </c>
    </row>
    <row r="62" spans="2:33" x14ac:dyDescent="0.25">
      <c r="B62" s="36" t="str">
        <f ca="1"/>
        <v>CPIPGR</v>
      </c>
      <c r="C62" s="37" t="str">
        <f ca="1"/>
        <v>-</v>
      </c>
      <c r="D62" s="35" t="str">
        <f ca="1"/>
        <v>AS322477 Corp</v>
      </c>
      <c r="E62" s="35" t="str">
        <f ca="1"/>
        <v>ZS108668 Corp</v>
      </c>
      <c r="F62" s="38" t="str">
        <f ca="1"/>
        <v>CPIPGR 4 3/8 PERP</v>
      </c>
      <c r="G62" s="2" t="str">
        <f ca="1"/>
        <v>CPIPGR 4 7/8 PERP</v>
      </c>
      <c r="H62" s="17">
        <f ca="1"/>
        <v>45147</v>
      </c>
      <c r="I62" s="17">
        <f ca="1"/>
        <v>45854</v>
      </c>
      <c r="J62" s="24">
        <f ca="1"/>
        <v>1.9369863013698629</v>
      </c>
      <c r="K62" s="35" t="str">
        <f ca="1"/>
        <v>blp_i_sprd_mid</v>
      </c>
      <c r="L62" s="8">
        <f ca="1"/>
        <v>548.7900390625</v>
      </c>
      <c r="M62" s="8">
        <f ca="1"/>
        <v>560.39849853515625</v>
      </c>
      <c r="N62" s="8">
        <f ca="1"/>
        <v>11.60845947265625</v>
      </c>
      <c r="O62" s="8">
        <f ca="1"/>
        <v>5.9930519201124914</v>
      </c>
      <c r="P62" s="2" t="str">
        <f ca="1"/>
        <v>BB+</v>
      </c>
      <c r="Q62" s="2" t="str">
        <f ca="1"/>
        <v>BB+</v>
      </c>
      <c r="R62" s="23">
        <f ca="1"/>
        <v>-3.0127645312845237E-2</v>
      </c>
      <c r="S62" s="23" t="str">
        <f ca="1"/>
        <v>EUR</v>
      </c>
      <c r="T62" s="23" t="str">
        <f ca="1"/>
        <v>EUR</v>
      </c>
      <c r="U62" s="2" t="str">
        <f ca="1"/>
        <v>x</v>
      </c>
      <c r="V62" s="2" t="str">
        <f ca="1"/>
        <v>REIT</v>
      </c>
      <c r="W62" s="2" t="str">
        <f ca="1"/>
        <v>x</v>
      </c>
      <c r="X62" s="8" t="str">
        <f ca="1"/>
        <v>#N/A Requesting Data...</v>
      </c>
      <c r="Y62" s="8" t="str">
        <f ca="1"/>
        <v>#N/A Requesting Data...</v>
      </c>
      <c r="Z62" s="8" t="e">
        <f ca="1"/>
        <v>#VALUE!</v>
      </c>
      <c r="AA62" s="8" t="str">
        <f ca="1"/>
        <v>-</v>
      </c>
      <c r="AB62" s="8" t="str">
        <f ca="1"/>
        <v>-</v>
      </c>
      <c r="AC62" s="8" t="str">
        <f ca="1"/>
        <v>#N/A Requesting Data...</v>
      </c>
      <c r="AD62" s="8" t="str">
        <f ca="1"/>
        <v>#N/A Requesting Data...</v>
      </c>
      <c r="AE62" s="8" t="str">
        <f ca="1"/>
        <v>-</v>
      </c>
      <c r="AF62" s="8" t="str">
        <f ca="1"/>
        <v>-</v>
      </c>
      <c r="AG62" s="8" t="str">
        <f ca="1"/>
        <v>-</v>
      </c>
    </row>
    <row r="63" spans="2:33" x14ac:dyDescent="0.25">
      <c r="B63" s="36" t="str">
        <f ca="1"/>
        <v>AKFAST</v>
      </c>
      <c r="C63" s="37" t="str">
        <f ca="1"/>
        <v>-</v>
      </c>
      <c r="D63" s="35" t="str">
        <f ca="1"/>
        <v>AR936992 Corp</v>
      </c>
      <c r="E63" s="35" t="str">
        <f ca="1"/>
        <v>ZP989429 Corp</v>
      </c>
      <c r="F63" s="38" t="str">
        <f ca="1"/>
        <v>AKFAST 3 7/8 10/05/78</v>
      </c>
      <c r="G63" s="2" t="str">
        <f ca="1"/>
        <v>AKFAST 2.249 05/17/81</v>
      </c>
      <c r="H63" s="17">
        <f ca="1"/>
        <v>45115</v>
      </c>
      <c r="I63" s="17">
        <f ca="1"/>
        <v>46070</v>
      </c>
      <c r="J63" s="24">
        <f ca="1"/>
        <v>2.6164383561643834</v>
      </c>
      <c r="K63" s="35" t="str">
        <f ca="1"/>
        <v>blp_i_sprd_mid</v>
      </c>
      <c r="L63" s="8">
        <f ca="1"/>
        <v>401.22723388671875</v>
      </c>
      <c r="M63" s="8">
        <f ca="1"/>
        <v>430.00665283203125</v>
      </c>
      <c r="N63" s="8">
        <f ca="1"/>
        <v>28.7794189453125</v>
      </c>
      <c r="O63" s="8">
        <f ca="1"/>
        <v>10.999463785381218</v>
      </c>
      <c r="P63" s="2" t="str">
        <f ca="1"/>
        <v>NR</v>
      </c>
      <c r="Q63" s="2" t="str">
        <f ca="1"/>
        <v>NR</v>
      </c>
      <c r="R63" s="23">
        <f ca="1"/>
        <v>7.5727600838954398E-2</v>
      </c>
      <c r="S63" s="23" t="str">
        <f ca="1"/>
        <v>EUR</v>
      </c>
      <c r="T63" s="23" t="str">
        <f ca="1"/>
        <v>EUR</v>
      </c>
      <c r="U63" s="2" t="str">
        <f ca="1"/>
        <v>x</v>
      </c>
      <c r="V63" s="2" t="str">
        <f ca="1"/>
        <v>REIT</v>
      </c>
      <c r="W63" s="2" t="str">
        <f ca="1"/>
        <v>x</v>
      </c>
      <c r="X63" s="8" t="str">
        <f ca="1"/>
        <v>#N/A Requesting Data...</v>
      </c>
      <c r="Y63" s="8" t="str">
        <f ca="1"/>
        <v>#N/A Requesting Data...</v>
      </c>
      <c r="Z63" s="8" t="e">
        <f ca="1"/>
        <v>#VALUE!</v>
      </c>
      <c r="AA63" s="8" t="str">
        <f ca="1"/>
        <v>-</v>
      </c>
      <c r="AB63" s="8" t="str">
        <f ca="1"/>
        <v>-</v>
      </c>
      <c r="AC63" s="8" t="str">
        <f ca="1"/>
        <v>#N/A Requesting Data...</v>
      </c>
      <c r="AD63" s="8" t="str">
        <f ca="1"/>
        <v>#N/A Requesting Data...</v>
      </c>
      <c r="AE63" s="8" t="str">
        <f ca="1"/>
        <v>-</v>
      </c>
      <c r="AF63" s="8" t="str">
        <f ca="1"/>
        <v>-</v>
      </c>
      <c r="AG63" s="8" t="str">
        <f ca="1"/>
        <v>-</v>
      </c>
    </row>
    <row r="64" spans="2:33" x14ac:dyDescent="0.25">
      <c r="B64" s="36" t="str">
        <f ca="1"/>
        <v>SBBBSS</v>
      </c>
      <c r="C64" s="37" t="str">
        <f ca="1"/>
        <v>-</v>
      </c>
      <c r="D64" s="35" t="str">
        <f ca="1"/>
        <v>ZS235422 Corp</v>
      </c>
      <c r="E64" s="35" t="str">
        <f ca="1"/>
        <v>ZP659512 Corp</v>
      </c>
      <c r="F64" s="38" t="str">
        <f ca="1"/>
        <v>SBBBSS 4 5/8 PERP</v>
      </c>
      <c r="G64" s="2" t="str">
        <f ca="1"/>
        <v>SBBBSS 2.624 PERP</v>
      </c>
      <c r="H64" s="17">
        <f ca="1"/>
        <v>45409</v>
      </c>
      <c r="I64" s="17">
        <f ca="1"/>
        <v>45687</v>
      </c>
      <c r="J64" s="24">
        <f ca="1"/>
        <v>0.76164383561643834</v>
      </c>
      <c r="K64" s="35" t="str">
        <f ca="1"/>
        <v>blp_i_sprd_mid</v>
      </c>
      <c r="L64" s="8">
        <f ca="1"/>
        <v>474.35720825195313</v>
      </c>
      <c r="M64" s="8">
        <f ca="1"/>
        <v>481.4158935546875</v>
      </c>
      <c r="N64" s="8">
        <f ca="1"/>
        <v>7.058685302734375</v>
      </c>
      <c r="O64" s="8">
        <f ca="1"/>
        <v>9.2676983291296651</v>
      </c>
      <c r="P64" s="2" t="str">
        <f ca="1"/>
        <v>BB</v>
      </c>
      <c r="Q64" s="2" t="str">
        <f ca="1"/>
        <v>BB</v>
      </c>
      <c r="R64" s="23">
        <f ca="1"/>
        <v>3.9111264911735999E-2</v>
      </c>
      <c r="S64" s="23" t="str">
        <f ca="1"/>
        <v>EUR</v>
      </c>
      <c r="T64" s="23" t="str">
        <f ca="1"/>
        <v>EUR</v>
      </c>
      <c r="U64" s="2" t="str">
        <f ca="1"/>
        <v>x</v>
      </c>
      <c r="V64" s="2" t="str">
        <f ca="1"/>
        <v>REIT</v>
      </c>
      <c r="W64" s="2" t="str">
        <f ca="1"/>
        <v>x</v>
      </c>
      <c r="X64" s="8" t="str">
        <f ca="1"/>
        <v>#N/A Requesting Data...</v>
      </c>
      <c r="Y64" s="8" t="str">
        <f ca="1"/>
        <v>#N/A Requesting Data...</v>
      </c>
      <c r="Z64" s="8" t="e">
        <f ca="1"/>
        <v>#VALUE!</v>
      </c>
      <c r="AA64" s="8" t="str">
        <f ca="1"/>
        <v>-</v>
      </c>
      <c r="AB64" s="8" t="str">
        <f ca="1"/>
        <v>-</v>
      </c>
      <c r="AC64" s="8" t="str">
        <f ca="1"/>
        <v>#N/A Requesting Data...</v>
      </c>
      <c r="AD64" s="8" t="str">
        <f ca="1"/>
        <v>#N/A Requesting Data...</v>
      </c>
      <c r="AE64" s="8" t="str">
        <f ca="1"/>
        <v>-</v>
      </c>
      <c r="AF64" s="8" t="str">
        <f ca="1"/>
        <v>-</v>
      </c>
      <c r="AG64" s="8" t="str">
        <f ca="1"/>
        <v>-</v>
      </c>
    </row>
    <row r="65" spans="2:33" x14ac:dyDescent="0.25">
      <c r="B65" s="36" t="str">
        <f ca="1"/>
        <v>ULFP</v>
      </c>
      <c r="C65" s="37" t="str">
        <f ca="1"/>
        <v>-</v>
      </c>
      <c r="D65" s="35" t="str">
        <f ca="1"/>
        <v>AS146424 Corp</v>
      </c>
      <c r="E65" s="35" t="str">
        <f ca="1"/>
        <v>AS146490 Corp</v>
      </c>
      <c r="F65" s="38" t="str">
        <f ca="1"/>
        <v>ULFP 2 1/8 PERP</v>
      </c>
      <c r="G65" s="2" t="str">
        <f ca="1"/>
        <v>ULFP 2 7/8 PERP</v>
      </c>
      <c r="H65" s="17">
        <f ca="1"/>
        <v>45132</v>
      </c>
      <c r="I65" s="17">
        <f ca="1"/>
        <v>46047</v>
      </c>
      <c r="J65" s="24">
        <f ca="1"/>
        <v>2.506849315068493</v>
      </c>
      <c r="K65" s="35" t="str">
        <f ca="1"/>
        <v>blp_i_sprd_mid</v>
      </c>
      <c r="L65" s="8">
        <f ca="1"/>
        <v>693.5069580078125</v>
      </c>
      <c r="M65" s="8">
        <f ca="1"/>
        <v>557.958984375</v>
      </c>
      <c r="N65" s="8">
        <f ca="1"/>
        <v>-135.5479736328125</v>
      </c>
      <c r="O65" s="8">
        <f ca="1"/>
        <v>-54.071049591231223</v>
      </c>
      <c r="P65" s="2" t="str">
        <f ca="1"/>
        <v>BBB</v>
      </c>
      <c r="Q65" s="2" t="str">
        <f ca="1"/>
        <v>BBB</v>
      </c>
      <c r="R65" s="23">
        <f ca="1"/>
        <v>-1.3001190925763813</v>
      </c>
      <c r="S65" s="23" t="str">
        <f ca="1"/>
        <v>EUR</v>
      </c>
      <c r="T65" s="23" t="str">
        <f ca="1"/>
        <v>EUR</v>
      </c>
      <c r="U65" s="2" t="str">
        <f ca="1"/>
        <v>x</v>
      </c>
      <c r="V65" s="2" t="str">
        <f ca="1"/>
        <v>REIT</v>
      </c>
      <c r="W65" s="2" t="str">
        <f ca="1"/>
        <v>x</v>
      </c>
      <c r="X65" s="8" t="str">
        <f ca="1"/>
        <v>#N/A Requesting Data...</v>
      </c>
      <c r="Y65" s="8" t="str">
        <f ca="1"/>
        <v>#N/A Requesting Data...</v>
      </c>
      <c r="Z65" s="8" t="e">
        <f ca="1"/>
        <v>#VALUE!</v>
      </c>
      <c r="AA65" s="8" t="str">
        <f ca="1"/>
        <v>-</v>
      </c>
      <c r="AB65" s="8" t="str">
        <f ca="1"/>
        <v>-</v>
      </c>
      <c r="AC65" s="8" t="str">
        <f ca="1"/>
        <v>#N/A Requesting Data...</v>
      </c>
      <c r="AD65" s="8" t="str">
        <f ca="1"/>
        <v>#N/A Requesting Data...</v>
      </c>
      <c r="AE65" s="8" t="str">
        <f ca="1"/>
        <v>-</v>
      </c>
      <c r="AF65" s="8" t="str">
        <f ca="1"/>
        <v>-</v>
      </c>
      <c r="AG65" s="8" t="str">
        <f ca="1"/>
        <v>-</v>
      </c>
    </row>
    <row r="69" spans="2:33" ht="11" x14ac:dyDescent="0.3">
      <c r="B69" s="1" t="s">
        <v>623</v>
      </c>
    </row>
    <row r="70" spans="2:33" x14ac:dyDescent="0.25">
      <c r="B70" s="36" t="str" cm="1">
        <f t="array" aca="1" ref="B70:AG80" ca="1">_xlfn._xlws.FILTER($B$6:$AG$42,$V$6:$V$42=B69)</f>
        <v>NTGYSM</v>
      </c>
      <c r="C70" s="37" t="str">
        <f ca="1"/>
        <v>-</v>
      </c>
      <c r="D70" s="35" t="str">
        <f ca="1"/>
        <v>EK588292 Corp</v>
      </c>
      <c r="E70" s="35" t="str">
        <f ca="1"/>
        <v>EK872764 Corp</v>
      </c>
      <c r="F70" s="38" t="str">
        <f ca="1"/>
        <v>NTGYSM 4 1/8 PERP</v>
      </c>
      <c r="G70" s="2" t="str">
        <f ca="1"/>
        <v>NTGYSM 3 3/8 PERP</v>
      </c>
      <c r="H70" s="17">
        <f ca="1"/>
        <v>44883</v>
      </c>
      <c r="I70" s="17">
        <f ca="1"/>
        <v>45406</v>
      </c>
      <c r="J70" s="24">
        <f ca="1"/>
        <v>1.4328767123287671</v>
      </c>
      <c r="K70" s="35" t="str">
        <f ca="1"/>
        <v>blp_i_sprd_mid</v>
      </c>
      <c r="L70" s="8">
        <f ca="1"/>
        <v>323.77011108398438</v>
      </c>
      <c r="M70" s="8">
        <f ca="1"/>
        <v>356.9078369140625</v>
      </c>
      <c r="N70" s="8">
        <f ca="1"/>
        <v>33.137725830078125</v>
      </c>
      <c r="O70" s="8">
        <f ca="1"/>
        <v>23.126711143362364</v>
      </c>
      <c r="P70" s="2" t="str">
        <f ca="1"/>
        <v>BB+</v>
      </c>
      <c r="Q70" s="2" t="str">
        <f ca="1"/>
        <v>BB+</v>
      </c>
      <c r="R70" s="23">
        <f ca="1"/>
        <v>0.33214532849907163</v>
      </c>
      <c r="S70" s="23" t="str">
        <f ca="1"/>
        <v>EUR</v>
      </c>
      <c r="T70" s="23" t="str">
        <f ca="1"/>
        <v>EUR</v>
      </c>
      <c r="U70" s="2" t="str">
        <f ca="1"/>
        <v>x</v>
      </c>
      <c r="V70" s="2" t="str">
        <f ca="1"/>
        <v>UTILS</v>
      </c>
      <c r="W70" s="2" t="str">
        <f ca="1"/>
        <v>x</v>
      </c>
      <c r="X70" s="8" t="str">
        <f ca="1"/>
        <v>#N/A Requesting Data...</v>
      </c>
      <c r="Y70" s="8" t="str">
        <f ca="1"/>
        <v>#N/A Requesting Data...</v>
      </c>
      <c r="Z70" s="8" t="e">
        <f ca="1"/>
        <v>#VALUE!</v>
      </c>
      <c r="AA70" s="8" t="str">
        <f ca="1"/>
        <v>-</v>
      </c>
      <c r="AB70" s="8" t="str">
        <f ca="1"/>
        <v>-</v>
      </c>
      <c r="AC70" s="8" t="str">
        <f ca="1"/>
        <v>#N/A Requesting Data...</v>
      </c>
      <c r="AD70" s="8" t="str">
        <f ca="1"/>
        <v>#N/A Requesting Data...</v>
      </c>
      <c r="AE70" s="8" t="str">
        <f ca="1"/>
        <v>-</v>
      </c>
      <c r="AF70" s="8" t="str">
        <f ca="1"/>
        <v>-</v>
      </c>
      <c r="AG70" s="8" t="str">
        <f ca="1"/>
        <v>-</v>
      </c>
    </row>
    <row r="71" spans="2:33" x14ac:dyDescent="0.25">
      <c r="B71" s="36" t="str">
        <f ca="1"/>
        <v>EDF</v>
      </c>
      <c r="C71" s="37" t="str">
        <f ca="1"/>
        <v>-</v>
      </c>
      <c r="D71" s="35" t="str">
        <f ca="1"/>
        <v>FR0013367612 Corp</v>
      </c>
      <c r="E71" s="35" t="str">
        <f ca="1"/>
        <v>FR0011697028 Corp</v>
      </c>
      <c r="F71" s="38" t="str">
        <f ca="1"/>
        <v>EDF 4 PERP</v>
      </c>
      <c r="G71" s="2" t="str">
        <f ca="1"/>
        <v>EDF 5 PERP</v>
      </c>
      <c r="H71" s="17">
        <f ca="1"/>
        <v>45477</v>
      </c>
      <c r="I71" s="17">
        <f ca="1"/>
        <v>46044</v>
      </c>
      <c r="J71" s="24">
        <f ca="1"/>
        <v>1.5534246575342465</v>
      </c>
      <c r="K71" s="35" t="str">
        <f ca="1"/>
        <v>blp_i_sprd_mid</v>
      </c>
      <c r="L71" s="8">
        <f ca="1"/>
        <v>376.85775756835938</v>
      </c>
      <c r="M71" s="8">
        <f ca="1"/>
        <v>406.19564819335938</v>
      </c>
      <c r="N71" s="8">
        <f ca="1"/>
        <v>29.337890625</v>
      </c>
      <c r="O71" s="8">
        <f ca="1"/>
        <v>18.885943700396826</v>
      </c>
      <c r="P71" s="2" t="str">
        <f ca="1"/>
        <v>BB+</v>
      </c>
      <c r="Q71" s="2" t="str">
        <f ca="1"/>
        <v>BB+</v>
      </c>
      <c r="R71" s="23">
        <f ca="1"/>
        <v>0.24247881810629171</v>
      </c>
      <c r="S71" s="23" t="str">
        <f ca="1"/>
        <v>EUR</v>
      </c>
      <c r="T71" s="23" t="str">
        <f ca="1"/>
        <v>EUR</v>
      </c>
      <c r="U71" s="2" t="str">
        <f ca="1"/>
        <v>x</v>
      </c>
      <c r="V71" s="2" t="str">
        <f ca="1"/>
        <v>UTILS</v>
      </c>
      <c r="W71" s="2" t="str">
        <f ca="1"/>
        <v>x</v>
      </c>
      <c r="X71" s="8" t="str">
        <f ca="1"/>
        <v>#N/A Requesting Data...</v>
      </c>
      <c r="Y71" s="8" t="str">
        <f ca="1"/>
        <v>#N/A Requesting Data...</v>
      </c>
      <c r="Z71" s="8" t="e">
        <f ca="1"/>
        <v>#VALUE!</v>
      </c>
      <c r="AA71" s="8" t="str">
        <f ca="1"/>
        <v>-</v>
      </c>
      <c r="AB71" s="8" t="str">
        <f ca="1"/>
        <v>-</v>
      </c>
      <c r="AC71" s="8" t="str">
        <f ca="1"/>
        <v>#N/A Requesting Data...</v>
      </c>
      <c r="AD71" s="8" t="str">
        <f ca="1"/>
        <v>#N/A Requesting Data...</v>
      </c>
      <c r="AE71" s="8" t="str">
        <f ca="1"/>
        <v>-</v>
      </c>
      <c r="AF71" s="8" t="str">
        <f ca="1"/>
        <v>-</v>
      </c>
      <c r="AG71" s="8" t="str">
        <f ca="1"/>
        <v>-</v>
      </c>
    </row>
    <row r="72" spans="2:33" x14ac:dyDescent="0.25">
      <c r="B72" s="36" t="str">
        <f ca="1"/>
        <v>ENELIM</v>
      </c>
      <c r="C72" s="37" t="str">
        <f ca="1"/>
        <v>-</v>
      </c>
      <c r="D72" s="35" t="str">
        <f ca="1"/>
        <v>XS1713463716 Corp</v>
      </c>
      <c r="E72" s="35" t="str">
        <f ca="1"/>
        <v>XS1713463559 Corp</v>
      </c>
      <c r="F72" s="38" t="str">
        <f ca="1"/>
        <v>ENELIM 2 1/2 11/24/78</v>
      </c>
      <c r="G72" s="2" t="str">
        <f ca="1"/>
        <v>ENELIM 3 3/8 11/24/81</v>
      </c>
      <c r="H72" s="17">
        <f ca="1"/>
        <v>45162</v>
      </c>
      <c r="I72" s="17">
        <f ca="1"/>
        <v>46258</v>
      </c>
      <c r="J72" s="24">
        <f ca="1"/>
        <v>3.0027397260273974</v>
      </c>
      <c r="K72" s="35" t="str">
        <f ca="1"/>
        <v>blp_i_sprd_mid</v>
      </c>
      <c r="L72" s="8">
        <f ca="1"/>
        <v>274.28079223632813</v>
      </c>
      <c r="M72" s="8">
        <f ca="1"/>
        <v>314.70913696289063</v>
      </c>
      <c r="N72" s="8">
        <f ca="1"/>
        <v>40.4283447265625</v>
      </c>
      <c r="O72" s="8">
        <f ca="1"/>
        <v>13.463819183572365</v>
      </c>
      <c r="P72" s="2" t="str">
        <f ca="1"/>
        <v>BBB-</v>
      </c>
      <c r="Q72" s="2" t="str">
        <f ca="1"/>
        <v>BBB-</v>
      </c>
      <c r="R72" s="23">
        <f ca="1"/>
        <v>0.12783377074693852</v>
      </c>
      <c r="S72" s="23" t="str">
        <f ca="1"/>
        <v>EUR</v>
      </c>
      <c r="T72" s="23" t="str">
        <f ca="1"/>
        <v>EUR</v>
      </c>
      <c r="U72" s="2" t="str">
        <f ca="1"/>
        <v>x</v>
      </c>
      <c r="V72" s="2" t="str">
        <f ca="1"/>
        <v>UTILS</v>
      </c>
      <c r="W72" s="2" t="str">
        <f ca="1"/>
        <v>x</v>
      </c>
      <c r="X72" s="8" t="str">
        <f ca="1"/>
        <v>#N/A Requesting Data...</v>
      </c>
      <c r="Y72" s="8" t="str">
        <f ca="1"/>
        <v>#N/A Requesting Data...</v>
      </c>
      <c r="Z72" s="8" t="e">
        <f ca="1"/>
        <v>#VALUE!</v>
      </c>
      <c r="AA72" s="8" t="str">
        <f ca="1"/>
        <v>-</v>
      </c>
      <c r="AB72" s="8" t="str">
        <f ca="1"/>
        <v>-</v>
      </c>
      <c r="AC72" s="8" t="str">
        <f ca="1"/>
        <v>#N/A Requesting Data...</v>
      </c>
      <c r="AD72" s="8" t="str">
        <f ca="1"/>
        <v>#N/A Requesting Data...</v>
      </c>
      <c r="AE72" s="8" t="str">
        <f ca="1"/>
        <v>-</v>
      </c>
      <c r="AF72" s="8" t="str">
        <f ca="1"/>
        <v>-</v>
      </c>
      <c r="AG72" s="8" t="str">
        <f ca="1"/>
        <v>-</v>
      </c>
    </row>
    <row r="73" spans="2:33" x14ac:dyDescent="0.25">
      <c r="B73" s="36" t="str">
        <f ca="1"/>
        <v>SEVFP</v>
      </c>
      <c r="C73" s="37" t="str">
        <f ca="1"/>
        <v>-</v>
      </c>
      <c r="D73" s="35" t="str">
        <f ca="1"/>
        <v>EK821917 Corp</v>
      </c>
      <c r="E73" s="35" t="str">
        <f ca="1"/>
        <v>ZR441424 Corp</v>
      </c>
      <c r="F73" s="38" t="str">
        <f ca="1"/>
        <v>SEVFP 2 1/2 PERP</v>
      </c>
      <c r="G73" s="2" t="str">
        <f ca="1"/>
        <v>SEVFP 1 5/8 PERP</v>
      </c>
      <c r="H73" s="17">
        <f ca="1"/>
        <v>44650</v>
      </c>
      <c r="I73" s="17">
        <f ca="1"/>
        <v>46174</v>
      </c>
      <c r="J73" s="24">
        <f ca="1"/>
        <v>4.1753424657534248</v>
      </c>
      <c r="K73" s="35" t="str">
        <f ca="1"/>
        <v>blp_i_sprd_mid</v>
      </c>
      <c r="L73" s="8">
        <f ca="1"/>
        <v>262.38067626953125</v>
      </c>
      <c r="M73" s="8">
        <f ca="1"/>
        <v>307.8756103515625</v>
      </c>
      <c r="N73" s="8">
        <f ca="1"/>
        <v>45.49493408203125</v>
      </c>
      <c r="O73" s="8">
        <f ca="1"/>
        <v>10.896096417284387</v>
      </c>
      <c r="P73" s="2" t="str">
        <f ca="1"/>
        <v>NR</v>
      </c>
      <c r="Q73" s="2" t="str">
        <f ca="1"/>
        <v>NR</v>
      </c>
      <c r="R73" s="23">
        <f ca="1"/>
        <v>7.3542007945596538E-2</v>
      </c>
      <c r="S73" s="23" t="str">
        <f ca="1"/>
        <v>EUR</v>
      </c>
      <c r="T73" s="23" t="str">
        <f ca="1"/>
        <v>EUR</v>
      </c>
      <c r="U73" s="2" t="str">
        <f ca="1"/>
        <v>x</v>
      </c>
      <c r="V73" s="2" t="str">
        <f ca="1"/>
        <v>UTILS</v>
      </c>
      <c r="W73" s="2" t="str">
        <f ca="1"/>
        <v>x</v>
      </c>
      <c r="X73" s="8" t="str">
        <f ca="1"/>
        <v>#N/A Requesting Data...</v>
      </c>
      <c r="Y73" s="8" t="str">
        <f ca="1"/>
        <v>#N/A Requesting Data...</v>
      </c>
      <c r="Z73" s="8" t="e">
        <f ca="1"/>
        <v>#VALUE!</v>
      </c>
      <c r="AA73" s="8" t="str">
        <f ca="1"/>
        <v>-</v>
      </c>
      <c r="AB73" s="8" t="str">
        <f ca="1"/>
        <v>-</v>
      </c>
      <c r="AC73" s="8" t="str">
        <f ca="1"/>
        <v>#N/A Requesting Data...</v>
      </c>
      <c r="AD73" s="8" t="str">
        <f ca="1"/>
        <v>#N/A Requesting Data...</v>
      </c>
      <c r="AE73" s="8" t="str">
        <f ca="1"/>
        <v>-</v>
      </c>
      <c r="AF73" s="8" t="str">
        <f ca="1"/>
        <v>-</v>
      </c>
      <c r="AG73" s="8" t="str">
        <f ca="1"/>
        <v>-</v>
      </c>
    </row>
    <row r="74" spans="2:33" x14ac:dyDescent="0.25">
      <c r="B74" s="36" t="str">
        <f ca="1"/>
        <v>NGGLN</v>
      </c>
      <c r="C74" s="37" t="str">
        <f ca="1"/>
        <v>-</v>
      </c>
      <c r="D74" s="35" t="str">
        <f ca="1"/>
        <v>ZR363806 Corp</v>
      </c>
      <c r="E74" s="35" t="str">
        <f ca="1"/>
        <v>ZR363807 Corp</v>
      </c>
      <c r="F74" s="38" t="str">
        <f ca="1"/>
        <v>NGGLN 1 5/8 12/05/79</v>
      </c>
      <c r="G74" s="2" t="str">
        <f ca="1"/>
        <v>NGGLN 2 1/8 09/05/82</v>
      </c>
      <c r="H74" s="17">
        <f ca="1"/>
        <v>45540</v>
      </c>
      <c r="I74" s="17">
        <f ca="1"/>
        <v>46543</v>
      </c>
      <c r="J74" s="24">
        <f ca="1"/>
        <v>2.7479452054794522</v>
      </c>
      <c r="K74" s="35" t="str">
        <f ca="1"/>
        <v>blp_i_sprd_mid</v>
      </c>
      <c r="L74" s="8">
        <f ca="1"/>
        <v>239.18228149414063</v>
      </c>
      <c r="M74" s="8">
        <f ca="1"/>
        <v>264.9637451171875</v>
      </c>
      <c r="N74" s="8">
        <f ca="1"/>
        <v>25.781463623046875</v>
      </c>
      <c r="O74" s="8">
        <f ca="1"/>
        <v>9.3820879585365002</v>
      </c>
      <c r="P74" s="2" t="str">
        <f ca="1"/>
        <v>BBB-</v>
      </c>
      <c r="Q74" s="2" t="str">
        <f ca="1"/>
        <v>BBB-</v>
      </c>
      <c r="R74" s="23">
        <f ca="1"/>
        <v>4.1529911779780625E-2</v>
      </c>
      <c r="S74" s="23" t="str">
        <f ca="1"/>
        <v>EUR</v>
      </c>
      <c r="T74" s="23" t="str">
        <f ca="1"/>
        <v>EUR</v>
      </c>
      <c r="U74" s="2" t="str">
        <f ca="1"/>
        <v>x</v>
      </c>
      <c r="V74" s="2" t="str">
        <f ca="1"/>
        <v>UTILS</v>
      </c>
      <c r="W74" s="2" t="str">
        <f ca="1"/>
        <v>x</v>
      </c>
      <c r="X74" s="8" t="str">
        <f ca="1"/>
        <v>#N/A Requesting Data...</v>
      </c>
      <c r="Y74" s="8" t="str">
        <f ca="1"/>
        <v>#N/A Requesting Data...</v>
      </c>
      <c r="Z74" s="8" t="e">
        <f ca="1"/>
        <v>#VALUE!</v>
      </c>
      <c r="AA74" s="8" t="str">
        <f ca="1"/>
        <v>-</v>
      </c>
      <c r="AB74" s="8" t="str">
        <f ca="1"/>
        <v>-</v>
      </c>
      <c r="AC74" s="8" t="str">
        <f ca="1"/>
        <v>#N/A Requesting Data...</v>
      </c>
      <c r="AD74" s="8" t="str">
        <f ca="1"/>
        <v>#N/A Requesting Data...</v>
      </c>
      <c r="AE74" s="8" t="str">
        <f ca="1"/>
        <v>-</v>
      </c>
      <c r="AF74" s="8" t="str">
        <f ca="1"/>
        <v>-</v>
      </c>
      <c r="AG74" s="8" t="str">
        <f ca="1"/>
        <v>-</v>
      </c>
    </row>
    <row r="75" spans="2:33" x14ac:dyDescent="0.25">
      <c r="B75" s="36" t="str">
        <f ca="1"/>
        <v>ORSTED</v>
      </c>
      <c r="C75" s="37" t="str">
        <f ca="1"/>
        <v>-</v>
      </c>
      <c r="D75" s="35" t="str">
        <f ca="1"/>
        <v>EJ723329 Corp</v>
      </c>
      <c r="E75" s="35" t="str">
        <f ca="1"/>
        <v>ZQ804479 Corp</v>
      </c>
      <c r="F75" s="38" t="str">
        <f ca="1"/>
        <v>ORSTED 6 1/4 06/26/13</v>
      </c>
      <c r="G75" s="2" t="str">
        <f ca="1"/>
        <v>ORSTED 1 3/4 12/09/19</v>
      </c>
      <c r="H75" s="17">
        <f ca="1"/>
        <v>45103</v>
      </c>
      <c r="I75" s="17">
        <f ca="1"/>
        <v>46639</v>
      </c>
      <c r="J75" s="24">
        <f ca="1"/>
        <v>4.2082191780821914</v>
      </c>
      <c r="K75" s="35" t="str">
        <f ca="1"/>
        <v>blp_i_sprd_mid</v>
      </c>
      <c r="L75" s="8">
        <f ca="1"/>
        <v>185.05035400390625</v>
      </c>
      <c r="M75" s="8">
        <f ca="1"/>
        <v>223.52493286132813</v>
      </c>
      <c r="N75" s="8">
        <f ca="1"/>
        <v>38.474578857421875</v>
      </c>
      <c r="O75" s="8">
        <f ca="1"/>
        <v>9.1427221894264239</v>
      </c>
      <c r="P75" s="2" t="str">
        <f ca="1"/>
        <v>BB+</v>
      </c>
      <c r="Q75" s="2" t="str">
        <f ca="1"/>
        <v>BB+</v>
      </c>
      <c r="R75" s="23">
        <f ca="1"/>
        <v>3.6468777560033021E-2</v>
      </c>
      <c r="S75" s="23" t="str">
        <f ca="1"/>
        <v>EUR</v>
      </c>
      <c r="T75" s="23" t="str">
        <f ca="1"/>
        <v>EUR</v>
      </c>
      <c r="U75" s="2" t="str">
        <f ca="1"/>
        <v>x</v>
      </c>
      <c r="V75" s="2" t="str">
        <f ca="1"/>
        <v>UTILS</v>
      </c>
      <c r="W75" s="2" t="str">
        <f ca="1"/>
        <v>x</v>
      </c>
      <c r="X75" s="8" t="str">
        <f ca="1"/>
        <v>#N/A Requesting Data...</v>
      </c>
      <c r="Y75" s="8" t="str">
        <f ca="1"/>
        <v>#N/A Requesting Data...</v>
      </c>
      <c r="Z75" s="8" t="e">
        <f ca="1"/>
        <v>#VALUE!</v>
      </c>
      <c r="AA75" s="8" t="str">
        <f ca="1"/>
        <v>-</v>
      </c>
      <c r="AB75" s="8" t="str">
        <f ca="1"/>
        <v>-</v>
      </c>
      <c r="AC75" s="8" t="str">
        <f ca="1"/>
        <v>#N/A Requesting Data...</v>
      </c>
      <c r="AD75" s="8" t="str">
        <f ca="1"/>
        <v>#N/A Requesting Data...</v>
      </c>
      <c r="AE75" s="8" t="str">
        <f ca="1"/>
        <v>-</v>
      </c>
      <c r="AF75" s="8" t="str">
        <f ca="1"/>
        <v>-</v>
      </c>
      <c r="AG75" s="8" t="str">
        <f ca="1"/>
        <v>-</v>
      </c>
    </row>
    <row r="76" spans="2:33" x14ac:dyDescent="0.25">
      <c r="B76" s="36" t="str">
        <f ca="1"/>
        <v>ENBW</v>
      </c>
      <c r="C76" s="37" t="str">
        <f ca="1"/>
        <v>-</v>
      </c>
      <c r="D76" s="35" t="str">
        <f ca="1"/>
        <v>XS2035564975 Corp</v>
      </c>
      <c r="E76" s="35" t="str">
        <f ca="1"/>
        <v>XS2035564629 Corp</v>
      </c>
      <c r="F76" s="38" t="str">
        <f ca="1"/>
        <v>ENBW 1 1/8 11/05/79</v>
      </c>
      <c r="G76" s="2" t="str">
        <f ca="1"/>
        <v>ENBW 1 5/8 08/05/79</v>
      </c>
      <c r="H76" s="17">
        <f ca="1"/>
        <v>45509</v>
      </c>
      <c r="I76" s="17">
        <f ca="1"/>
        <v>46512</v>
      </c>
      <c r="J76" s="24">
        <f ca="1"/>
        <v>2.7479452054794522</v>
      </c>
      <c r="K76" s="35" t="str">
        <f ca="1"/>
        <v>blp_i_sprd_mid</v>
      </c>
      <c r="L76" s="8">
        <f ca="1"/>
        <v>211.83155822753906</v>
      </c>
      <c r="M76" s="8">
        <f ca="1"/>
        <v>233.22578430175781</v>
      </c>
      <c r="N76" s="8">
        <f ca="1"/>
        <v>21.39422607421875</v>
      </c>
      <c r="O76" s="8">
        <f ca="1"/>
        <v>7.7855359093617578</v>
      </c>
      <c r="P76" s="2" t="str">
        <f ca="1"/>
        <v>BBB-</v>
      </c>
      <c r="Q76" s="2" t="str">
        <f ca="1"/>
        <v>BBB-</v>
      </c>
      <c r="R76" s="23">
        <f ca="1"/>
        <v>7.7725193183274047E-3</v>
      </c>
      <c r="S76" s="23" t="str">
        <f ca="1"/>
        <v>EUR</v>
      </c>
      <c r="T76" s="23" t="str">
        <f ca="1"/>
        <v>EUR</v>
      </c>
      <c r="U76" s="2" t="str">
        <f ca="1"/>
        <v>x</v>
      </c>
      <c r="V76" s="2" t="str">
        <f ca="1"/>
        <v>UTILS</v>
      </c>
      <c r="W76" s="2" t="str">
        <f ca="1"/>
        <v>x</v>
      </c>
      <c r="X76" s="8" t="str">
        <f ca="1"/>
        <v>#N/A Requesting Data...</v>
      </c>
      <c r="Y76" s="8" t="str">
        <f ca="1"/>
        <v>#N/A Requesting Data...</v>
      </c>
      <c r="Z76" s="8" t="e">
        <f ca="1"/>
        <v>#VALUE!</v>
      </c>
      <c r="AA76" s="8" t="str">
        <f ca="1"/>
        <v>-</v>
      </c>
      <c r="AB76" s="8" t="str">
        <f ca="1"/>
        <v>-</v>
      </c>
      <c r="AC76" s="8" t="str">
        <f ca="1"/>
        <v>#N/A Requesting Data...</v>
      </c>
      <c r="AD76" s="8" t="str">
        <f ca="1"/>
        <v>#N/A Requesting Data...</v>
      </c>
      <c r="AE76" s="8" t="str">
        <f ca="1"/>
        <v>-</v>
      </c>
      <c r="AF76" s="8" t="str">
        <f ca="1"/>
        <v>-</v>
      </c>
      <c r="AG76" s="8" t="str">
        <f ca="1"/>
        <v>-</v>
      </c>
    </row>
    <row r="77" spans="2:33" x14ac:dyDescent="0.25">
      <c r="B77" s="36" t="str">
        <f ca="1"/>
        <v>IBESM</v>
      </c>
      <c r="C77" s="37" t="str">
        <f ca="1"/>
        <v>-</v>
      </c>
      <c r="D77" s="35" t="str">
        <f ca="1"/>
        <v>XS1721244371 Corp</v>
      </c>
      <c r="E77" s="35" t="str">
        <f ca="1"/>
        <v>XS1890845875 Corp</v>
      </c>
      <c r="F77" s="38" t="str">
        <f ca="1"/>
        <v>IBESM 1 7/8 PERP</v>
      </c>
      <c r="G77" s="2" t="str">
        <f ca="1"/>
        <v>IBESM 3 1/4 PERP</v>
      </c>
      <c r="H77" s="17">
        <f ca="1"/>
        <v>44979</v>
      </c>
      <c r="I77" s="17">
        <f ca="1"/>
        <v>45608</v>
      </c>
      <c r="J77" s="24">
        <f ca="1"/>
        <v>1.7232876712328766</v>
      </c>
      <c r="K77" s="35" t="str">
        <f ca="1"/>
        <v>blp_i_sprd_mid</v>
      </c>
      <c r="L77" s="8">
        <f ca="1"/>
        <v>221.9356689453125</v>
      </c>
      <c r="M77" s="8">
        <f ca="1"/>
        <v>212.42271423339844</v>
      </c>
      <c r="N77" s="8">
        <f ca="1"/>
        <v>-9.5129547119140625</v>
      </c>
      <c r="O77" s="8">
        <f ca="1"/>
        <v>-5.5202360410948064</v>
      </c>
      <c r="P77" s="2" t="str">
        <f ca="1"/>
        <v>BBB-</v>
      </c>
      <c r="Q77" s="2" t="str">
        <f ca="1"/>
        <v>BBB-</v>
      </c>
      <c r="R77" s="23">
        <f ca="1"/>
        <v>-0.27356385550661683</v>
      </c>
      <c r="S77" s="23" t="str">
        <f ca="1"/>
        <v>EUR</v>
      </c>
      <c r="T77" s="23" t="str">
        <f ca="1"/>
        <v>EUR</v>
      </c>
      <c r="U77" s="2" t="str">
        <f ca="1"/>
        <v>x</v>
      </c>
      <c r="V77" s="2" t="str">
        <f ca="1"/>
        <v>UTILS</v>
      </c>
      <c r="W77" s="2" t="str">
        <f ca="1"/>
        <v>x</v>
      </c>
      <c r="X77" s="8" t="str">
        <f ca="1"/>
        <v>#N/A Requesting Data...</v>
      </c>
      <c r="Y77" s="8" t="str">
        <f ca="1"/>
        <v>#N/A Requesting Data...</v>
      </c>
      <c r="Z77" s="8" t="e">
        <f ca="1"/>
        <v>#VALUE!</v>
      </c>
      <c r="AA77" s="8" t="str">
        <f ca="1"/>
        <v>-</v>
      </c>
      <c r="AB77" s="8" t="str">
        <f ca="1"/>
        <v>-</v>
      </c>
      <c r="AC77" s="8" t="str">
        <f ca="1"/>
        <v>#N/A Requesting Data...</v>
      </c>
      <c r="AD77" s="8" t="str">
        <f ca="1"/>
        <v>#N/A Requesting Data...</v>
      </c>
      <c r="AE77" s="8" t="str">
        <f ca="1"/>
        <v>-</v>
      </c>
      <c r="AF77" s="8" t="str">
        <f ca="1"/>
        <v>-</v>
      </c>
      <c r="AG77" s="8" t="str">
        <f ca="1"/>
        <v>-</v>
      </c>
    </row>
    <row r="78" spans="2:33" x14ac:dyDescent="0.25">
      <c r="B78" s="36" t="str">
        <f ca="1"/>
        <v>RWE</v>
      </c>
      <c r="C78" s="37" t="str">
        <f ca="1"/>
        <v>-</v>
      </c>
      <c r="D78" s="35" t="str">
        <f ca="1"/>
        <v>XS1219498141 Corp</v>
      </c>
      <c r="E78" s="35" t="str">
        <f ca="1"/>
        <v>XS1219499032 Corp</v>
      </c>
      <c r="F78" s="38" t="str">
        <f ca="1"/>
        <v>RWE 2 3/4 04/21/75</v>
      </c>
      <c r="G78" s="2" t="str">
        <f ca="1"/>
        <v>RWE 3 1/2 04/21/75</v>
      </c>
      <c r="H78" s="17">
        <f ca="1"/>
        <v>44125</v>
      </c>
      <c r="I78" s="17">
        <f ca="1"/>
        <v>45768</v>
      </c>
      <c r="J78" s="24">
        <f ca="1"/>
        <v>4.5013698630136982</v>
      </c>
      <c r="K78" s="35" t="str">
        <f ca="1"/>
        <v>blp_i_sprd_mid</v>
      </c>
      <c r="L78" s="8">
        <f ca="1"/>
        <v>337.96780395507813</v>
      </c>
      <c r="M78" s="8">
        <f ca="1"/>
        <v>289.74072265625</v>
      </c>
      <c r="N78" s="8">
        <f ca="1"/>
        <v>-48.227081298828125</v>
      </c>
      <c r="O78" s="8">
        <f ca="1"/>
        <v>-10.713867726154758</v>
      </c>
      <c r="P78" s="2" t="str">
        <f ca="1"/>
        <v>BB</v>
      </c>
      <c r="Q78" s="2" t="str">
        <f ca="1"/>
        <v>BB</v>
      </c>
      <c r="R78" s="23">
        <f ca="1"/>
        <v>-0.38337766532473838</v>
      </c>
      <c r="S78" s="23" t="str">
        <f ca="1"/>
        <v>EUR</v>
      </c>
      <c r="T78" s="23" t="str">
        <f ca="1"/>
        <v>EUR</v>
      </c>
      <c r="U78" s="2" t="str">
        <f ca="1"/>
        <v>x</v>
      </c>
      <c r="V78" s="2" t="str">
        <f ca="1"/>
        <v>UTILS</v>
      </c>
      <c r="W78" s="2" t="str">
        <f ca="1"/>
        <v>x</v>
      </c>
      <c r="X78" s="8" t="str">
        <f ca="1"/>
        <v>#N/A Requesting Data...</v>
      </c>
      <c r="Y78" s="8" t="str">
        <f ca="1"/>
        <v>#N/A Requesting Data...</v>
      </c>
      <c r="Z78" s="8" t="e">
        <f ca="1"/>
        <v>#VALUE!</v>
      </c>
      <c r="AA78" s="8" t="str">
        <f ca="1"/>
        <v>-</v>
      </c>
      <c r="AB78" s="8" t="str">
        <f ca="1"/>
        <v>-</v>
      </c>
      <c r="AC78" s="8" t="str">
        <f ca="1"/>
        <v>#N/A Requesting Data...</v>
      </c>
      <c r="AD78" s="8" t="str">
        <f ca="1"/>
        <v>#N/A Requesting Data...</v>
      </c>
      <c r="AE78" s="8" t="str">
        <f ca="1"/>
        <v>-</v>
      </c>
      <c r="AF78" s="8" t="str">
        <f ca="1"/>
        <v>-</v>
      </c>
      <c r="AG78" s="8" t="str">
        <f ca="1"/>
        <v>-</v>
      </c>
    </row>
    <row r="79" spans="2:33" x14ac:dyDescent="0.25">
      <c r="B79" s="36" t="str">
        <f ca="1"/>
        <v>ENGIFP</v>
      </c>
      <c r="C79" s="37" t="str">
        <f ca="1"/>
        <v>-</v>
      </c>
      <c r="D79" s="35" t="str">
        <f ca="1"/>
        <v>AQ711148 Corp</v>
      </c>
      <c r="E79" s="35" t="str">
        <f ca="1"/>
        <v>AZ371883 Corp</v>
      </c>
      <c r="F79" s="38" t="str">
        <f ca="1"/>
        <v>ENGIFP 1 3/8 PERP</v>
      </c>
      <c r="G79" s="2" t="str">
        <f ca="1"/>
        <v>ENGIFP 1 5/8 PERP</v>
      </c>
      <c r="H79" s="17">
        <f ca="1"/>
        <v>44942</v>
      </c>
      <c r="I79" s="17">
        <f ca="1"/>
        <v>45755</v>
      </c>
      <c r="J79" s="24">
        <f ca="1"/>
        <v>2.2273972602739724</v>
      </c>
      <c r="K79" s="35" t="str">
        <f ca="1"/>
        <v>blp_i_sprd_mid</v>
      </c>
      <c r="L79" s="8">
        <f ca="1"/>
        <v>277.9488525390625</v>
      </c>
      <c r="M79" s="8">
        <f ca="1"/>
        <v>251.89971923828125</v>
      </c>
      <c r="N79" s="8">
        <f ca="1"/>
        <v>-26.04913330078125</v>
      </c>
      <c r="O79" s="8">
        <f ca="1"/>
        <v>-11.694875344139184</v>
      </c>
      <c r="P79" s="2" t="str">
        <f ca="1"/>
        <v>BBB</v>
      </c>
      <c r="Q79" s="2" t="str">
        <f ca="1"/>
        <v>BBB</v>
      </c>
      <c r="R79" s="23">
        <f ca="1"/>
        <v>-0.40412002645545969</v>
      </c>
      <c r="S79" s="23" t="str">
        <f ca="1"/>
        <v>EUR</v>
      </c>
      <c r="T79" s="23" t="str">
        <f ca="1"/>
        <v>EUR</v>
      </c>
      <c r="U79" s="2" t="str">
        <f ca="1"/>
        <v>x</v>
      </c>
      <c r="V79" s="2" t="str">
        <f ca="1"/>
        <v>UTILS</v>
      </c>
      <c r="W79" s="2" t="str">
        <f ca="1"/>
        <v>x</v>
      </c>
      <c r="X79" s="8" t="str">
        <f ca="1"/>
        <v>#N/A Requesting Data...</v>
      </c>
      <c r="Y79" s="8" t="str">
        <f ca="1"/>
        <v>#N/A Requesting Data...</v>
      </c>
      <c r="Z79" s="8" t="e">
        <f ca="1"/>
        <v>#VALUE!</v>
      </c>
      <c r="AA79" s="8" t="str">
        <f ca="1"/>
        <v>-</v>
      </c>
      <c r="AB79" s="8" t="str">
        <f ca="1"/>
        <v>-</v>
      </c>
      <c r="AC79" s="8" t="str">
        <f ca="1"/>
        <v>#N/A Requesting Data...</v>
      </c>
      <c r="AD79" s="8" t="str">
        <f ca="1"/>
        <v>#N/A Requesting Data...</v>
      </c>
      <c r="AE79" s="8" t="str">
        <f ca="1"/>
        <v>-</v>
      </c>
      <c r="AF79" s="8" t="str">
        <f ca="1"/>
        <v>-</v>
      </c>
      <c r="AG79" s="8" t="str">
        <f ca="1"/>
        <v>-</v>
      </c>
    </row>
    <row r="80" spans="2:33" x14ac:dyDescent="0.25">
      <c r="B80" s="36" t="str">
        <f ca="1"/>
        <v>EDPPL</v>
      </c>
      <c r="C80" s="37" t="str">
        <f ca="1"/>
        <v>-</v>
      </c>
      <c r="D80" s="35" t="str">
        <f ca="1"/>
        <v>AW875570 Corp</v>
      </c>
      <c r="E80" s="35" t="str">
        <f ca="1"/>
        <v>ZP454068 Corp</v>
      </c>
      <c r="F80" s="38" t="str">
        <f ca="1"/>
        <v>EDPPL 4.496 04/30/79</v>
      </c>
      <c r="G80" s="2" t="str">
        <f ca="1"/>
        <v>EDPPL 1.7 07/20/80</v>
      </c>
      <c r="H80" s="17">
        <f ca="1"/>
        <v>45321</v>
      </c>
      <c r="I80" s="17">
        <f ca="1"/>
        <v>45767</v>
      </c>
      <c r="J80" s="24">
        <f ca="1"/>
        <v>1.2219178082191782</v>
      </c>
      <c r="K80" s="35" t="str">
        <f ca="1"/>
        <v>blp_i_sprd_mid</v>
      </c>
      <c r="L80" s="8">
        <f ca="1"/>
        <v>296.14212036132813</v>
      </c>
      <c r="M80" s="8">
        <f ca="1"/>
        <v>203.94309997558594</v>
      </c>
      <c r="N80" s="8">
        <f ca="1"/>
        <v>-92.199020385742188</v>
      </c>
      <c r="O80" s="8">
        <f ca="1"/>
        <v>-75.454355248421294</v>
      </c>
      <c r="P80" s="2" t="str">
        <f ca="1"/>
        <v>BB</v>
      </c>
      <c r="Q80" s="2" t="str">
        <f ca="1"/>
        <v>BB</v>
      </c>
      <c r="R80" s="23">
        <f ca="1"/>
        <v>-1.7522463135874968</v>
      </c>
      <c r="S80" s="23" t="str">
        <f ca="1"/>
        <v>EUR</v>
      </c>
      <c r="T80" s="23" t="str">
        <f ca="1"/>
        <v>EUR</v>
      </c>
      <c r="U80" s="2" t="str">
        <f ca="1"/>
        <v>x</v>
      </c>
      <c r="V80" s="2" t="str">
        <f ca="1"/>
        <v>UTILS</v>
      </c>
      <c r="W80" s="2" t="str">
        <f ca="1"/>
        <v>x</v>
      </c>
      <c r="X80" s="8" t="str">
        <f ca="1"/>
        <v>#N/A Requesting Data...</v>
      </c>
      <c r="Y80" s="8" t="str">
        <f ca="1"/>
        <v>#N/A Requesting Data...</v>
      </c>
      <c r="Z80" s="8" t="e">
        <f ca="1"/>
        <v>#VALUE!</v>
      </c>
      <c r="AA80" s="8" t="str">
        <f ca="1"/>
        <v>-</v>
      </c>
      <c r="AB80" s="8" t="str">
        <f ca="1"/>
        <v>-</v>
      </c>
      <c r="AC80" s="8" t="str">
        <f ca="1"/>
        <v>#N/A Requesting Data...</v>
      </c>
      <c r="AD80" s="8" t="str">
        <f ca="1"/>
        <v>#N/A Requesting Data...</v>
      </c>
      <c r="AE80" s="8" t="str">
        <f ca="1"/>
        <v>-</v>
      </c>
      <c r="AF80" s="8" t="str">
        <f ca="1"/>
        <v>-</v>
      </c>
      <c r="AG80" s="8" t="str">
        <f ca="1"/>
        <v>-</v>
      </c>
    </row>
    <row r="85" spans="2:33" ht="11" x14ac:dyDescent="0.3">
      <c r="B85" s="1" t="s">
        <v>624</v>
      </c>
    </row>
    <row r="86" spans="2:33" x14ac:dyDescent="0.25">
      <c r="B86" s="36" t="str" cm="1">
        <f t="array" aca="1" ref="B86:AG91" ca="1">_xlfn._xlws.FILTER($B$6:$AG$42,$V$6:$V$42=B85)</f>
        <v>SOLBBB</v>
      </c>
      <c r="C86" s="37" t="str">
        <f ca="1"/>
        <v>-</v>
      </c>
      <c r="D86" s="35" t="str">
        <f ca="1"/>
        <v>XS0992293901 Corp</v>
      </c>
      <c r="E86" s="35" t="str">
        <f ca="1"/>
        <v>XS1323897725 Corp</v>
      </c>
      <c r="F86" s="38" t="str">
        <f ca="1"/>
        <v>SOLBBB 5.425 PERP</v>
      </c>
      <c r="G86" s="2" t="str">
        <f ca="1"/>
        <v>SOLBBB 5.869 PERP</v>
      </c>
      <c r="H86" s="17">
        <f ca="1"/>
        <v>45242</v>
      </c>
      <c r="I86" s="17">
        <f ca="1"/>
        <v>45446</v>
      </c>
      <c r="J86" s="24">
        <f ca="1"/>
        <v>0.55890410958904113</v>
      </c>
      <c r="K86" s="35" t="str">
        <f ca="1"/>
        <v>blp_i_sprd_mid</v>
      </c>
      <c r="L86" s="8">
        <f ca="1"/>
        <v>312.8045654296875</v>
      </c>
      <c r="M86" s="8">
        <f ca="1"/>
        <v>361.9925537109375</v>
      </c>
      <c r="N86" s="8">
        <f ca="1"/>
        <v>49.18798828125</v>
      </c>
      <c r="O86" s="8">
        <f ca="1"/>
        <v>88.007920209099254</v>
      </c>
      <c r="P86" s="2" t="str">
        <f ca="1"/>
        <v>BB+</v>
      </c>
      <c r="Q86" s="2" t="str">
        <f ca="1"/>
        <v>BB+</v>
      </c>
      <c r="R86" s="23">
        <f ca="1"/>
        <v>1.7039893839044693</v>
      </c>
      <c r="S86" s="23" t="str">
        <f ca="1"/>
        <v>EUR</v>
      </c>
      <c r="T86" s="23" t="str">
        <f ca="1"/>
        <v>EUR</v>
      </c>
      <c r="U86" s="2" t="str">
        <f ca="1"/>
        <v>x</v>
      </c>
      <c r="V86" s="2" t="str">
        <f ca="1"/>
        <v>Low Beta</v>
      </c>
      <c r="W86" s="2" t="str">
        <f ca="1"/>
        <v>x</v>
      </c>
      <c r="X86" s="8" t="str">
        <f ca="1"/>
        <v>#N/A Requesting Data...</v>
      </c>
      <c r="Y86" s="8" t="str">
        <f ca="1"/>
        <v>#N/A Requesting Data...</v>
      </c>
      <c r="Z86" s="8" t="e">
        <f ca="1"/>
        <v>#VALUE!</v>
      </c>
      <c r="AA86" s="8" t="str">
        <f ca="1"/>
        <v>-</v>
      </c>
      <c r="AB86" s="8" t="str">
        <f ca="1"/>
        <v>-</v>
      </c>
      <c r="AC86" s="8" t="str">
        <f ca="1"/>
        <v>#N/A Requesting Data...</v>
      </c>
      <c r="AD86" s="8" t="str">
        <f ca="1"/>
        <v>#N/A Requesting Data...</v>
      </c>
      <c r="AE86" s="8" t="str">
        <f ca="1"/>
        <v>-</v>
      </c>
      <c r="AF86" s="8" t="str">
        <f ca="1"/>
        <v>-</v>
      </c>
      <c r="AG86" s="8" t="str">
        <f ca="1"/>
        <v>-</v>
      </c>
    </row>
    <row r="87" spans="2:33" x14ac:dyDescent="0.25">
      <c r="B87" s="36" t="str">
        <f ca="1"/>
        <v>BAYNGR</v>
      </c>
      <c r="C87" s="37" t="str">
        <f ca="1"/>
        <v>-</v>
      </c>
      <c r="D87" s="35" t="str">
        <f ca="1"/>
        <v>EK352403 Corp</v>
      </c>
      <c r="E87" s="35" t="str">
        <f ca="1"/>
        <v>XS2077670342 Corp</v>
      </c>
      <c r="F87" s="38" t="str">
        <f ca="1"/>
        <v>BAYNGR 3 3/4 07/01/74</v>
      </c>
      <c r="G87" s="2" t="str">
        <f ca="1"/>
        <v>BAYNGR 3 1/8 11/12/79</v>
      </c>
      <c r="H87" s="17">
        <f ca="1"/>
        <v>45474</v>
      </c>
      <c r="I87" s="17">
        <f ca="1"/>
        <v>46611</v>
      </c>
      <c r="J87" s="24">
        <f ca="1"/>
        <v>3.1150684931506851</v>
      </c>
      <c r="K87" s="35" t="str">
        <f ca="1"/>
        <v>blp_i_sprd_mid</v>
      </c>
      <c r="L87" s="8">
        <f ca="1"/>
        <v>309.01751708984375</v>
      </c>
      <c r="M87" s="8">
        <f ca="1"/>
        <v>347.78753662109375</v>
      </c>
      <c r="N87" s="8">
        <f ca="1"/>
        <v>38.77001953125</v>
      </c>
      <c r="O87" s="8">
        <f ca="1"/>
        <v>12.445960535537598</v>
      </c>
      <c r="P87" s="2" t="str">
        <f ca="1"/>
        <v>BB+</v>
      </c>
      <c r="Q87" s="2" t="str">
        <f ca="1"/>
        <v>BB+</v>
      </c>
      <c r="R87" s="23">
        <f ca="1"/>
        <v>0.10631223383885298</v>
      </c>
      <c r="S87" s="23" t="str">
        <f ca="1"/>
        <v>EUR</v>
      </c>
      <c r="T87" s="23" t="str">
        <f ca="1"/>
        <v>EUR</v>
      </c>
      <c r="U87" s="2" t="str">
        <f ca="1"/>
        <v>x</v>
      </c>
      <c r="V87" s="2" t="str">
        <f ca="1"/>
        <v>Low Beta</v>
      </c>
      <c r="W87" s="2" t="str">
        <f ca="1"/>
        <v>x</v>
      </c>
      <c r="X87" s="8" t="str">
        <f ca="1"/>
        <v>#N/A Requesting Data...</v>
      </c>
      <c r="Y87" s="8" t="str">
        <f ca="1"/>
        <v>#N/A Requesting Data...</v>
      </c>
      <c r="Z87" s="8" t="e">
        <f ca="1"/>
        <v>#VALUE!</v>
      </c>
      <c r="AA87" s="8" t="str">
        <f ca="1"/>
        <v>-</v>
      </c>
      <c r="AB87" s="8" t="str">
        <f ca="1"/>
        <v>-</v>
      </c>
      <c r="AC87" s="8" t="str">
        <f ca="1"/>
        <v>#N/A Requesting Data...</v>
      </c>
      <c r="AD87" s="8" t="str">
        <f ca="1"/>
        <v>#N/A Requesting Data...</v>
      </c>
      <c r="AE87" s="8" t="str">
        <f ca="1"/>
        <v>-</v>
      </c>
      <c r="AF87" s="8" t="str">
        <f ca="1"/>
        <v>-</v>
      </c>
      <c r="AG87" s="8" t="str">
        <f ca="1"/>
        <v>-</v>
      </c>
    </row>
    <row r="88" spans="2:33" x14ac:dyDescent="0.25">
      <c r="B88" s="36" t="str">
        <f ca="1"/>
        <v>DBOERS</v>
      </c>
      <c r="C88" s="37" t="str">
        <f ca="1"/>
        <v>-</v>
      </c>
      <c r="D88" s="35" t="str">
        <f ca="1"/>
        <v>UV391246 Corp</v>
      </c>
      <c r="E88" s="35" t="str">
        <f ca="1"/>
        <v>BJ924355 Corp</v>
      </c>
      <c r="F88" s="38" t="str">
        <f ca="1"/>
        <v>DBOERS 2 3/4 02/05/41</v>
      </c>
      <c r="G88" s="2" t="str">
        <f ca="1"/>
        <v>DBOERS 1 1/4 06/16/47</v>
      </c>
      <c r="H88" s="17">
        <f ca="1"/>
        <v>44140</v>
      </c>
      <c r="I88" s="17">
        <f ca="1"/>
        <v>46462</v>
      </c>
      <c r="J88" s="24">
        <f ca="1"/>
        <v>6.3616438356164382</v>
      </c>
      <c r="K88" s="35" t="str">
        <f ca="1"/>
        <v>blp_i_sprd_mid</v>
      </c>
      <c r="L88" s="8">
        <f ca="1"/>
        <v>70.619544982910156</v>
      </c>
      <c r="M88" s="8">
        <f ca="1"/>
        <v>156.02717590332031</v>
      </c>
      <c r="N88" s="8">
        <f ca="1"/>
        <v>85.407630920410156</v>
      </c>
      <c r="O88" s="8">
        <f ca="1"/>
        <v>13.425402793259995</v>
      </c>
      <c r="P88" s="2" t="str">
        <f ca="1"/>
        <v>NR</v>
      </c>
      <c r="Q88" s="2" t="str">
        <f ca="1"/>
        <v>NR</v>
      </c>
      <c r="R88" s="23">
        <f ca="1"/>
        <v>0.12702149709422711</v>
      </c>
      <c r="S88" s="23" t="str">
        <f ca="1"/>
        <v>EUR</v>
      </c>
      <c r="T88" s="23" t="str">
        <f ca="1"/>
        <v>EUR</v>
      </c>
      <c r="U88" s="2" t="str">
        <f ca="1"/>
        <v>x</v>
      </c>
      <c r="V88" s="2" t="str">
        <f ca="1"/>
        <v>Low Beta</v>
      </c>
      <c r="W88" s="2" t="str">
        <f ca="1"/>
        <v>x</v>
      </c>
      <c r="X88" s="8" t="str">
        <f ca="1"/>
        <v>#N/A Requesting Data...</v>
      </c>
      <c r="Y88" s="8" t="str">
        <f ca="1"/>
        <v>#N/A Requesting Data...</v>
      </c>
      <c r="Z88" s="8" t="e">
        <f ca="1"/>
        <v>#VALUE!</v>
      </c>
      <c r="AA88" s="8" t="str">
        <f ca="1"/>
        <v>-</v>
      </c>
      <c r="AB88" s="8" t="str">
        <f ca="1"/>
        <v>-</v>
      </c>
      <c r="AC88" s="8" t="str">
        <f ca="1"/>
        <v>#N/A Requesting Data...</v>
      </c>
      <c r="AD88" s="8" t="str">
        <f ca="1"/>
        <v>#N/A Requesting Data...</v>
      </c>
      <c r="AE88" s="8" t="str">
        <f ca="1"/>
        <v>-</v>
      </c>
      <c r="AF88" s="8" t="str">
        <f ca="1"/>
        <v>-</v>
      </c>
      <c r="AG88" s="8" t="str">
        <f ca="1"/>
        <v>-</v>
      </c>
    </row>
    <row r="89" spans="2:33" x14ac:dyDescent="0.25">
      <c r="B89" s="36" t="str">
        <f ca="1"/>
        <v>MRKGR</v>
      </c>
      <c r="C89" s="37" t="str">
        <f ca="1"/>
        <v>-</v>
      </c>
      <c r="D89" s="35" t="str">
        <f ca="1"/>
        <v>XS2011260531 Corp</v>
      </c>
      <c r="E89" s="35" t="str">
        <f ca="1"/>
        <v>XS2011260705 Corp</v>
      </c>
      <c r="F89" s="38" t="str">
        <f ca="1"/>
        <v>MRKGR 1 5/8 06/25/79</v>
      </c>
      <c r="G89" s="2" t="str">
        <f ca="1"/>
        <v>MRKGR 2 7/8 06/25/79</v>
      </c>
      <c r="H89" s="17">
        <f ca="1"/>
        <v>45553</v>
      </c>
      <c r="I89" s="17">
        <f ca="1"/>
        <v>47202</v>
      </c>
      <c r="J89" s="24">
        <f ca="1"/>
        <v>4.5178082191780824</v>
      </c>
      <c r="K89" s="35" t="str">
        <f ca="1"/>
        <v>blp_i_sprd_mid</v>
      </c>
      <c r="L89" s="8">
        <f ca="1"/>
        <v>205.58889770507813</v>
      </c>
      <c r="M89" s="8">
        <f ca="1"/>
        <v>253.03324890136719</v>
      </c>
      <c r="N89" s="8">
        <f ca="1"/>
        <v>47.444351196289063</v>
      </c>
      <c r="O89" s="8">
        <f ca="1"/>
        <v>10.501630192022745</v>
      </c>
      <c r="P89" s="2" t="str">
        <f ca="1"/>
        <v>BBB</v>
      </c>
      <c r="Q89" s="2" t="str">
        <f ca="1"/>
        <v>BBB</v>
      </c>
      <c r="R89" s="23">
        <f ca="1"/>
        <v>6.5201439790722807E-2</v>
      </c>
      <c r="S89" s="23" t="str">
        <f ca="1"/>
        <v>EUR</v>
      </c>
      <c r="T89" s="23" t="str">
        <f ca="1"/>
        <v>EUR</v>
      </c>
      <c r="U89" s="2" t="str">
        <f ca="1"/>
        <v>x</v>
      </c>
      <c r="V89" s="2" t="str">
        <f ca="1"/>
        <v>Low Beta</v>
      </c>
      <c r="W89" s="2" t="str">
        <f ca="1"/>
        <v>x</v>
      </c>
      <c r="X89" s="8" t="str">
        <f ca="1"/>
        <v>#N/A Requesting Data...</v>
      </c>
      <c r="Y89" s="8" t="str">
        <f ca="1"/>
        <v>#N/A Requesting Data...</v>
      </c>
      <c r="Z89" s="8" t="e">
        <f ca="1"/>
        <v>#VALUE!</v>
      </c>
      <c r="AA89" s="8" t="str">
        <f ca="1"/>
        <v>-</v>
      </c>
      <c r="AB89" s="8" t="str">
        <f ca="1"/>
        <v>-</v>
      </c>
      <c r="AC89" s="8" t="str">
        <f ca="1"/>
        <v>#N/A Requesting Data...</v>
      </c>
      <c r="AD89" s="8" t="str">
        <f ca="1"/>
        <v>#N/A Requesting Data...</v>
      </c>
      <c r="AE89" s="8" t="str">
        <f ca="1"/>
        <v>-</v>
      </c>
      <c r="AF89" s="8" t="str">
        <f ca="1"/>
        <v>-</v>
      </c>
      <c r="AG89" s="8" t="str">
        <f ca="1"/>
        <v>-</v>
      </c>
    </row>
    <row r="90" spans="2:33" x14ac:dyDescent="0.25">
      <c r="B90" s="36" t="str">
        <f ca="1"/>
        <v>DBHNGR</v>
      </c>
      <c r="C90" s="37" t="str">
        <f ca="1"/>
        <v>-</v>
      </c>
      <c r="D90" s="35" t="str">
        <f ca="1"/>
        <v>ZQ099270 Corp</v>
      </c>
      <c r="E90" s="35" t="str">
        <f ca="1"/>
        <v>ZQ100348 Corp</v>
      </c>
      <c r="F90" s="38" t="str">
        <f ca="1"/>
        <v>DBHNGR 0.95 PERP</v>
      </c>
      <c r="G90" s="2" t="str">
        <f ca="1"/>
        <v>DBHNGR 1.6 PERP</v>
      </c>
      <c r="H90" s="17">
        <f ca="1"/>
        <v>45679</v>
      </c>
      <c r="I90" s="17">
        <f ca="1"/>
        <v>47317</v>
      </c>
      <c r="J90" s="24">
        <f ca="1"/>
        <v>4.4876712328767123</v>
      </c>
      <c r="K90" s="35" t="str">
        <f ca="1"/>
        <v>blp_i_sprd_mid</v>
      </c>
      <c r="L90" s="8">
        <f ca="1"/>
        <v>209.279541015625</v>
      </c>
      <c r="M90" s="8">
        <f ca="1"/>
        <v>211.74618530273438</v>
      </c>
      <c r="N90" s="8">
        <f ca="1"/>
        <v>2.466644287109375</v>
      </c>
      <c r="O90" s="8">
        <f ca="1"/>
        <v>0.54964906275636261</v>
      </c>
      <c r="P90" s="2" t="str">
        <f ca="1"/>
        <v>BBB+</v>
      </c>
      <c r="Q90" s="2" t="str">
        <f ca="1"/>
        <v>BBB+</v>
      </c>
      <c r="R90" s="23">
        <f ca="1"/>
        <v>-0.14522260051743732</v>
      </c>
      <c r="S90" s="23" t="str">
        <f ca="1"/>
        <v>EUR</v>
      </c>
      <c r="T90" s="23" t="str">
        <f ca="1"/>
        <v>EUR</v>
      </c>
      <c r="U90" s="2" t="str">
        <f ca="1"/>
        <v>x</v>
      </c>
      <c r="V90" s="2" t="str">
        <f ca="1"/>
        <v>Low Beta</v>
      </c>
      <c r="W90" s="2" t="str">
        <f ca="1"/>
        <v>flag as steep @ +59</v>
      </c>
      <c r="X90" s="8" t="str">
        <f ca="1"/>
        <v>#N/A Requesting Data...</v>
      </c>
      <c r="Y90" s="8" t="str">
        <f ca="1"/>
        <v>#N/A Requesting Data...</v>
      </c>
      <c r="Z90" s="8" t="e">
        <f ca="1"/>
        <v>#VALUE!</v>
      </c>
      <c r="AA90" s="8" t="str">
        <f ca="1"/>
        <v>-</v>
      </c>
      <c r="AB90" s="8" t="str">
        <f ca="1"/>
        <v>-</v>
      </c>
      <c r="AC90" s="8" t="str">
        <f ca="1"/>
        <v>#N/A Requesting Data...</v>
      </c>
      <c r="AD90" s="8" t="str">
        <f ca="1"/>
        <v>#N/A Requesting Data...</v>
      </c>
      <c r="AE90" s="8" t="str">
        <f ca="1"/>
        <v>-</v>
      </c>
      <c r="AF90" s="8" t="str">
        <f ca="1"/>
        <v>-</v>
      </c>
      <c r="AG90" s="8" t="str">
        <f ca="1"/>
        <v>-</v>
      </c>
    </row>
    <row r="91" spans="2:33" x14ac:dyDescent="0.25">
      <c r="B91" s="36" t="str">
        <f ca="1"/>
        <v>AKEFP</v>
      </c>
      <c r="C91" s="37" t="str">
        <f ca="1"/>
        <v>-</v>
      </c>
      <c r="D91" s="35" t="str">
        <f ca="1"/>
        <v>FR0013425170 Corp</v>
      </c>
      <c r="E91" s="35" t="str">
        <f ca="1"/>
        <v>FR0013478252 Corp</v>
      </c>
      <c r="F91" s="38" t="str">
        <f ca="1"/>
        <v>AKEFP 2 3/4 PERP</v>
      </c>
      <c r="G91" s="2" t="str">
        <f ca="1"/>
        <v>AKEFP 1 1/2 PERP</v>
      </c>
      <c r="H91" s="17">
        <f ca="1"/>
        <v>45460</v>
      </c>
      <c r="I91" s="17">
        <f ca="1"/>
        <v>45951</v>
      </c>
      <c r="J91" s="24">
        <f ca="1"/>
        <v>1.3452054794520547</v>
      </c>
      <c r="K91" s="35" t="str">
        <f ca="1"/>
        <v>blp_i_sprd_mid</v>
      </c>
      <c r="L91" s="8">
        <f ca="1"/>
        <v>301.34228515625</v>
      </c>
      <c r="M91" s="8">
        <f ca="1"/>
        <v>299.50140380859375</v>
      </c>
      <c r="N91" s="8">
        <f ca="1"/>
        <v>-1.84088134765625</v>
      </c>
      <c r="O91" s="8">
        <f ca="1"/>
        <v>-1.368475950905359</v>
      </c>
      <c r="P91" s="2" t="str">
        <f ca="1"/>
        <v>BBB-</v>
      </c>
      <c r="Q91" s="2" t="str">
        <f ca="1"/>
        <v>BBB-</v>
      </c>
      <c r="R91" s="23">
        <f ca="1"/>
        <v>-0.18577931077926613</v>
      </c>
      <c r="S91" s="23" t="str">
        <f ca="1"/>
        <v>EUR</v>
      </c>
      <c r="T91" s="23" t="str">
        <f ca="1"/>
        <v>EUR</v>
      </c>
      <c r="U91" s="2" t="str">
        <f ca="1"/>
        <v>x</v>
      </c>
      <c r="V91" s="2" t="str">
        <f ca="1"/>
        <v>Low Beta</v>
      </c>
      <c r="W91" s="2" t="str">
        <f ca="1"/>
        <v>x</v>
      </c>
      <c r="X91" s="8" t="str">
        <f ca="1"/>
        <v>#N/A Requesting Data...</v>
      </c>
      <c r="Y91" s="8" t="str">
        <f ca="1"/>
        <v>#N/A Requesting Data...</v>
      </c>
      <c r="Z91" s="8" t="e">
        <f ca="1"/>
        <v>#VALUE!</v>
      </c>
      <c r="AA91" s="8" t="str">
        <f ca="1"/>
        <v>-</v>
      </c>
      <c r="AB91" s="8" t="str">
        <f ca="1"/>
        <v>-</v>
      </c>
      <c r="AC91" s="8" t="str">
        <f ca="1"/>
        <v>#N/A Requesting Data...</v>
      </c>
      <c r="AD91" s="8" t="str">
        <f ca="1"/>
        <v>#N/A Requesting Data...</v>
      </c>
      <c r="AE91" s="8" t="str">
        <f ca="1"/>
        <v>-</v>
      </c>
      <c r="AF91" s="8" t="str">
        <f ca="1"/>
        <v>-</v>
      </c>
      <c r="AG91" s="8" t="str">
        <f ca="1"/>
        <v>-</v>
      </c>
    </row>
    <row r="96" spans="2:33" ht="11" x14ac:dyDescent="0.3">
      <c r="B96" s="1" t="s">
        <v>625</v>
      </c>
    </row>
    <row r="97" spans="2:33" x14ac:dyDescent="0.25">
      <c r="B97" s="36" t="str" cm="1">
        <f t="array" aca="1" ref="B97:AG104" ca="1">_xlfn._xlws.FILTER($B$6:$AG$42,$V$6:$V$42=B96)</f>
        <v>SESGFP</v>
      </c>
      <c r="C97" s="37" t="str">
        <f ca="1"/>
        <v>-</v>
      </c>
      <c r="D97" s="35" t="str">
        <f ca="1"/>
        <v>LW253022 Corp</v>
      </c>
      <c r="E97" s="35" t="str">
        <f ca="1"/>
        <v>AL211915 Corp</v>
      </c>
      <c r="F97" s="38" t="str">
        <f ca="1"/>
        <v>SESGFP 4 5/8 PERP</v>
      </c>
      <c r="G97" s="2" t="str">
        <f ca="1"/>
        <v>SESGFP 5 5/8 PERP</v>
      </c>
      <c r="H97" s="17">
        <f ca="1"/>
        <v>44563</v>
      </c>
      <c r="I97" s="17">
        <f ca="1"/>
        <v>45320</v>
      </c>
      <c r="J97" s="24">
        <f ca="1"/>
        <v>2.0739726027397261</v>
      </c>
      <c r="K97" s="35" t="str">
        <f ca="1"/>
        <v>blp_i_sprd_mid</v>
      </c>
      <c r="L97" s="8">
        <f ca="1"/>
        <v>411.7784423828125</v>
      </c>
      <c r="M97" s="8">
        <f ca="1"/>
        <v>513.34576416015625</v>
      </c>
      <c r="N97" s="8">
        <f ca="1"/>
        <v>101.56732177734375</v>
      </c>
      <c r="O97" s="8">
        <f ca="1"/>
        <v>48.972354621836814</v>
      </c>
      <c r="P97" s="2" t="str">
        <f ca="1"/>
        <v>BB</v>
      </c>
      <c r="Q97" s="2" t="str">
        <f ca="1"/>
        <v>BB</v>
      </c>
      <c r="R97" s="23">
        <f ca="1"/>
        <v>0.87862392953976209</v>
      </c>
      <c r="S97" s="23" t="str">
        <f ca="1"/>
        <v>EUR</v>
      </c>
      <c r="T97" s="23" t="str">
        <f ca="1"/>
        <v>EUR</v>
      </c>
      <c r="U97" s="2" t="str">
        <f ca="1"/>
        <v>x</v>
      </c>
      <c r="V97" s="2" t="str">
        <f ca="1"/>
        <v>TMT/ AUTO</v>
      </c>
      <c r="W97" s="2" t="str">
        <f ca="1"/>
        <v>x</v>
      </c>
      <c r="X97" s="8" t="str">
        <f ca="1"/>
        <v>#N/A Requesting Data...</v>
      </c>
      <c r="Y97" s="8" t="str">
        <f ca="1"/>
        <v>#N/A Requesting Data...</v>
      </c>
      <c r="Z97" s="8" t="e">
        <f ca="1"/>
        <v>#VALUE!</v>
      </c>
      <c r="AA97" s="8" t="str">
        <f ca="1"/>
        <v>-</v>
      </c>
      <c r="AB97" s="8" t="str">
        <f ca="1"/>
        <v>-</v>
      </c>
      <c r="AC97" s="8" t="str">
        <f ca="1"/>
        <v>#N/A Requesting Data...</v>
      </c>
      <c r="AD97" s="8" t="str">
        <f ca="1"/>
        <v>#N/A Requesting Data...</v>
      </c>
      <c r="AE97" s="8" t="str">
        <f ca="1"/>
        <v>-</v>
      </c>
      <c r="AF97" s="8" t="str">
        <f ca="1"/>
        <v>-</v>
      </c>
      <c r="AG97" s="8" t="str">
        <f ca="1"/>
        <v>-</v>
      </c>
    </row>
    <row r="98" spans="2:33" x14ac:dyDescent="0.25">
      <c r="B98" s="36" t="str">
        <f ca="1"/>
        <v>ORAFP</v>
      </c>
      <c r="C98" s="37" t="str">
        <f ca="1"/>
        <v>-</v>
      </c>
      <c r="D98" s="35" t="str">
        <f ca="1"/>
        <v>XS1028599287 Corp</v>
      </c>
      <c r="E98" s="35" t="str">
        <f ca="1"/>
        <v>XS1115498260 Corp</v>
      </c>
      <c r="F98" s="38" t="str">
        <f ca="1"/>
        <v>ORAFP 5 1/4 PERP</v>
      </c>
      <c r="G98" s="2" t="str">
        <f ca="1"/>
        <v>ORAFP 5 PERP</v>
      </c>
      <c r="H98" s="17">
        <f ca="1"/>
        <v>45329</v>
      </c>
      <c r="I98" s="17">
        <f ca="1"/>
        <v>46296</v>
      </c>
      <c r="J98" s="24">
        <f ca="1"/>
        <v>2.6493150684931508</v>
      </c>
      <c r="K98" s="35" t="str">
        <f ca="1"/>
        <v>blp_i_sprd_mid</v>
      </c>
      <c r="L98" s="8">
        <f ca="1"/>
        <v>225.8717041015625</v>
      </c>
      <c r="M98" s="8">
        <f ca="1"/>
        <v>256.1195068359375</v>
      </c>
      <c r="N98" s="8">
        <f ca="1"/>
        <v>30.247802734375</v>
      </c>
      <c r="O98" s="8">
        <f ca="1"/>
        <v>11.41721613034837</v>
      </c>
      <c r="P98" s="2" t="str">
        <f ca="1"/>
        <v>BBB-</v>
      </c>
      <c r="Q98" s="2" t="str">
        <f ca="1"/>
        <v>BBB-</v>
      </c>
      <c r="R98" s="23">
        <f ca="1"/>
        <v>8.4560529191047881E-2</v>
      </c>
      <c r="S98" s="23" t="str">
        <f ca="1"/>
        <v>EUR</v>
      </c>
      <c r="T98" s="23" t="str">
        <f ca="1"/>
        <v>EUR</v>
      </c>
      <c r="U98" s="2" t="str">
        <f ca="1"/>
        <v>x</v>
      </c>
      <c r="V98" s="2" t="str">
        <f ca="1"/>
        <v>TMT/ AUTO</v>
      </c>
      <c r="W98" s="2" t="str">
        <f ca="1"/>
        <v>x</v>
      </c>
      <c r="X98" s="8" t="str">
        <f ca="1"/>
        <v>#N/A Requesting Data...</v>
      </c>
      <c r="Y98" s="8" t="str">
        <f ca="1"/>
        <v>#N/A Requesting Data...</v>
      </c>
      <c r="Z98" s="8" t="e">
        <f ca="1"/>
        <v>#VALUE!</v>
      </c>
      <c r="AA98" s="8" t="str">
        <f ca="1"/>
        <v>-</v>
      </c>
      <c r="AB98" s="8" t="str">
        <f ca="1"/>
        <v>-</v>
      </c>
      <c r="AC98" s="8" t="str">
        <f ca="1"/>
        <v>#N/A Requesting Data...</v>
      </c>
      <c r="AD98" s="8" t="str">
        <f ca="1"/>
        <v>#N/A Requesting Data...</v>
      </c>
      <c r="AE98" s="8" t="str">
        <f ca="1"/>
        <v>-</v>
      </c>
      <c r="AF98" s="8" t="str">
        <f ca="1"/>
        <v>-</v>
      </c>
      <c r="AG98" s="8" t="str">
        <f ca="1"/>
        <v>-</v>
      </c>
    </row>
    <row r="99" spans="2:33" x14ac:dyDescent="0.25">
      <c r="B99" s="36" t="str">
        <f ca="1"/>
        <v>TELIAS</v>
      </c>
      <c r="C99" s="37" t="str">
        <f ca="1"/>
        <v>-</v>
      </c>
      <c r="D99" s="35" t="str">
        <f ca="1"/>
        <v>AM938782 Corp</v>
      </c>
      <c r="E99" s="35" t="str">
        <f ca="1"/>
        <v>ZP870673 Corp</v>
      </c>
      <c r="F99" s="38" t="str">
        <f ca="1"/>
        <v>TELIAS 3 04/04/78</v>
      </c>
      <c r="G99" s="2" t="str">
        <f ca="1"/>
        <v>TELIAS 1 3/8 05/11/81</v>
      </c>
      <c r="H99" s="17">
        <f ca="1"/>
        <v>45020</v>
      </c>
      <c r="I99" s="17">
        <f ca="1"/>
        <v>46064</v>
      </c>
      <c r="J99" s="24">
        <f ca="1"/>
        <v>2.8602739726027395</v>
      </c>
      <c r="K99" s="35" t="str">
        <f ca="1"/>
        <v>blp_i_sprd_mid</v>
      </c>
      <c r="L99" s="8">
        <f ca="1"/>
        <v>253.33795166015625</v>
      </c>
      <c r="M99" s="8">
        <f ca="1"/>
        <v>275.94964599609375</v>
      </c>
      <c r="N99" s="8">
        <f ca="1"/>
        <v>22.6116943359375</v>
      </c>
      <c r="O99" s="8">
        <f ca="1"/>
        <v>7.9054295331582258</v>
      </c>
      <c r="P99" s="2" t="str">
        <f ca="1"/>
        <v>BBB-</v>
      </c>
      <c r="Q99" s="2" t="str">
        <f ca="1"/>
        <v>BBB-</v>
      </c>
      <c r="R99" s="23">
        <f ca="1"/>
        <v>1.0307542284985614E-2</v>
      </c>
      <c r="S99" s="23" t="str">
        <f ca="1"/>
        <v>EUR</v>
      </c>
      <c r="T99" s="23" t="str">
        <f ca="1"/>
        <v>EUR</v>
      </c>
      <c r="U99" s="2" t="str">
        <f ca="1"/>
        <v>x</v>
      </c>
      <c r="V99" s="2" t="str">
        <f ca="1"/>
        <v>TMT/ AUTO</v>
      </c>
      <c r="W99" s="2" t="str">
        <f ca="1"/>
        <v>x</v>
      </c>
      <c r="X99" s="8" t="str">
        <f ca="1"/>
        <v>#N/A Requesting Data...</v>
      </c>
      <c r="Y99" s="8" t="str">
        <f ca="1"/>
        <v>#N/A Requesting Data...</v>
      </c>
      <c r="Z99" s="8" t="e">
        <f ca="1"/>
        <v>#VALUE!</v>
      </c>
      <c r="AA99" s="8" t="str">
        <f ca="1"/>
        <v>-</v>
      </c>
      <c r="AB99" s="8" t="str">
        <f ca="1"/>
        <v>-</v>
      </c>
      <c r="AC99" s="8" t="str">
        <f ca="1"/>
        <v>#N/A Requesting Data...</v>
      </c>
      <c r="AD99" s="8" t="str">
        <f ca="1"/>
        <v>#N/A Requesting Data...</v>
      </c>
      <c r="AE99" s="8" t="str">
        <f ca="1"/>
        <v>-</v>
      </c>
      <c r="AF99" s="8" t="str">
        <f ca="1"/>
        <v>-</v>
      </c>
      <c r="AG99" s="8" t="str">
        <f ca="1"/>
        <v>-</v>
      </c>
    </row>
    <row r="100" spans="2:33" x14ac:dyDescent="0.25">
      <c r="B100" s="36" t="str">
        <f ca="1"/>
        <v>IFXGR</v>
      </c>
      <c r="C100" s="37" t="str">
        <f ca="1"/>
        <v>-</v>
      </c>
      <c r="D100" s="35" t="str">
        <f ca="1"/>
        <v>ZR796682 Corp</v>
      </c>
      <c r="E100" s="35" t="str">
        <f ca="1"/>
        <v>ZR796862 Corp</v>
      </c>
      <c r="F100" s="38" t="str">
        <f ca="1"/>
        <v>IFXGR 2 7/8 PERP</v>
      </c>
      <c r="G100" s="2" t="str">
        <f ca="1"/>
        <v>IFXGR 3 5/8 PERP</v>
      </c>
      <c r="H100" s="17">
        <f ca="1"/>
        <v>45658</v>
      </c>
      <c r="I100" s="17">
        <f ca="1"/>
        <v>46753</v>
      </c>
      <c r="J100" s="24">
        <f ca="1"/>
        <v>3</v>
      </c>
      <c r="K100" s="35" t="str">
        <f ca="1"/>
        <v>blp_i_sprd_mid</v>
      </c>
      <c r="L100" s="8">
        <f ca="1"/>
        <v>381.28085327148438</v>
      </c>
      <c r="M100" s="8">
        <f ca="1"/>
        <v>394.91583251953125</v>
      </c>
      <c r="N100" s="8">
        <f ca="1"/>
        <v>13.634979248046875</v>
      </c>
      <c r="O100" s="8">
        <f ca="1"/>
        <v>4.544993082682292</v>
      </c>
      <c r="P100" s="2" t="str">
        <f ca="1"/>
        <v>NR</v>
      </c>
      <c r="Q100" s="2" t="str">
        <f ca="1"/>
        <v>NR</v>
      </c>
      <c r="R100" s="23">
        <f ca="1"/>
        <v>-6.0745306984241659E-2</v>
      </c>
      <c r="S100" s="23" t="str">
        <f ca="1"/>
        <v>EUR</v>
      </c>
      <c r="T100" s="23" t="str">
        <f ca="1"/>
        <v>EUR</v>
      </c>
      <c r="U100" s="2" t="str">
        <f ca="1"/>
        <v>x</v>
      </c>
      <c r="V100" s="2" t="str">
        <f ca="1"/>
        <v>TMT/ AUTO</v>
      </c>
      <c r="W100" s="2" t="str">
        <f ca="1"/>
        <v>x</v>
      </c>
      <c r="X100" s="8" t="str">
        <f ca="1"/>
        <v>#N/A Requesting Data...</v>
      </c>
      <c r="Y100" s="8" t="str">
        <f ca="1"/>
        <v>#N/A Requesting Data...</v>
      </c>
      <c r="Z100" s="8" t="e">
        <f ca="1"/>
        <v>#VALUE!</v>
      </c>
      <c r="AA100" s="8" t="str">
        <f ca="1"/>
        <v>-</v>
      </c>
      <c r="AB100" s="8" t="str">
        <f ca="1"/>
        <v>-</v>
      </c>
      <c r="AC100" s="8" t="str">
        <f ca="1"/>
        <v>#N/A Requesting Data...</v>
      </c>
      <c r="AD100" s="8" t="str">
        <f ca="1"/>
        <v>#N/A Requesting Data...</v>
      </c>
      <c r="AE100" s="8" t="str">
        <f ca="1"/>
        <v>-</v>
      </c>
      <c r="AF100" s="8" t="str">
        <f ca="1"/>
        <v>-</v>
      </c>
      <c r="AG100" s="8" t="str">
        <f ca="1"/>
        <v>-</v>
      </c>
    </row>
    <row r="101" spans="2:33" x14ac:dyDescent="0.25">
      <c r="B101" s="36" t="str">
        <f ca="1"/>
        <v>VW</v>
      </c>
      <c r="C101" s="37" t="str">
        <f ca="1"/>
        <v>-</v>
      </c>
      <c r="D101" s="35" t="str">
        <f ca="1"/>
        <v>AN880322 Corp</v>
      </c>
      <c r="E101" s="35" t="str">
        <f ca="1"/>
        <v>EK811579 Corp</v>
      </c>
      <c r="F101" s="38" t="str">
        <f ca="1"/>
        <v>VW 2.7 PERP</v>
      </c>
      <c r="G101" s="2" t="str">
        <f ca="1"/>
        <v>VW 3 1/2 PERP</v>
      </c>
      <c r="H101" s="17">
        <f ca="1"/>
        <v>44909</v>
      </c>
      <c r="I101" s="17">
        <f ca="1"/>
        <v>47562</v>
      </c>
      <c r="J101" s="24">
        <f ca="1"/>
        <v>7.2684931506849315</v>
      </c>
      <c r="K101" s="35" t="str">
        <f ca="1"/>
        <v>blp_i_sprd_mid</v>
      </c>
      <c r="L101" s="8">
        <f ca="1"/>
        <v>390.30966186523438</v>
      </c>
      <c r="M101" s="8">
        <f ca="1"/>
        <v>397.46524047851563</v>
      </c>
      <c r="N101" s="8">
        <f ca="1"/>
        <v>7.15557861328125</v>
      </c>
      <c r="O101" s="8">
        <f ca="1"/>
        <v>0.98446520687812145</v>
      </c>
      <c r="P101" s="2" t="str">
        <f ca="1"/>
        <v>BBB-</v>
      </c>
      <c r="Q101" s="2" t="str">
        <f ca="1"/>
        <v>BBB-</v>
      </c>
      <c r="R101" s="23">
        <f ca="1"/>
        <v>-0.13602887630826968</v>
      </c>
      <c r="S101" s="23" t="str">
        <f ca="1"/>
        <v>EUR</v>
      </c>
      <c r="T101" s="23" t="str">
        <f ca="1"/>
        <v>EUR</v>
      </c>
      <c r="U101" s="2" t="str">
        <f ca="1"/>
        <v>x</v>
      </c>
      <c r="V101" s="2" t="str">
        <f ca="1"/>
        <v>TMT/ AUTO</v>
      </c>
      <c r="W101" s="2" t="str">
        <f ca="1"/>
        <v>x</v>
      </c>
      <c r="X101" s="8" t="str">
        <f ca="1"/>
        <v>#N/A Requesting Data...</v>
      </c>
      <c r="Y101" s="8" t="str">
        <f ca="1"/>
        <v>#N/A Requesting Data...</v>
      </c>
      <c r="Z101" s="8" t="e">
        <f ca="1"/>
        <v>#VALUE!</v>
      </c>
      <c r="AA101" s="8" t="str">
        <f ca="1"/>
        <v>-</v>
      </c>
      <c r="AB101" s="8" t="str">
        <f ca="1"/>
        <v>-</v>
      </c>
      <c r="AC101" s="8" t="str">
        <f ca="1"/>
        <v>#N/A Requesting Data...</v>
      </c>
      <c r="AD101" s="8" t="str">
        <f ca="1"/>
        <v>#N/A Requesting Data...</v>
      </c>
      <c r="AE101" s="8" t="str">
        <f ca="1"/>
        <v>-</v>
      </c>
      <c r="AF101" s="8" t="str">
        <f ca="1"/>
        <v>-</v>
      </c>
      <c r="AG101" s="8" t="str">
        <f ca="1"/>
        <v>-</v>
      </c>
    </row>
    <row r="102" spans="2:33" x14ac:dyDescent="0.25">
      <c r="B102" s="36" t="str">
        <f ca="1"/>
        <v>BERTEL</v>
      </c>
      <c r="C102" s="37" t="str">
        <f ca="1"/>
        <v>-</v>
      </c>
      <c r="D102" s="35" t="str">
        <f ca="1"/>
        <v>EK848378 Corp</v>
      </c>
      <c r="E102" s="35" t="str">
        <f ca="1"/>
        <v>EK864970 Corp</v>
      </c>
      <c r="F102" s="38" t="str">
        <f ca="1"/>
        <v>BERTEL 3 04/23/75</v>
      </c>
      <c r="G102" s="2" t="str">
        <f ca="1"/>
        <v>BERTEL 3 1/2 04/23/75</v>
      </c>
      <c r="H102" s="17">
        <f ca="1"/>
        <v>45039</v>
      </c>
      <c r="I102" s="17">
        <f ca="1"/>
        <v>46500</v>
      </c>
      <c r="J102" s="24">
        <f ca="1"/>
        <v>4.0027397260273974</v>
      </c>
      <c r="K102" s="35" t="str">
        <f ca="1"/>
        <v>blp_i_sprd_mid</v>
      </c>
      <c r="L102" s="8">
        <f ca="1"/>
        <v>384.8529052734375</v>
      </c>
      <c r="M102" s="8">
        <f ca="1"/>
        <v>385.72879028320313</v>
      </c>
      <c r="N102" s="8">
        <f ca="1"/>
        <v>0.875885009765625</v>
      </c>
      <c r="O102" s="8">
        <f ca="1"/>
        <v>0.21882137478744224</v>
      </c>
      <c r="P102" s="2" t="str">
        <f ca="1"/>
        <v>BB+</v>
      </c>
      <c r="Q102" s="2" t="str">
        <f ca="1"/>
        <v>BB+</v>
      </c>
      <c r="R102" s="23">
        <f ca="1"/>
        <v>-0.15221759958787459</v>
      </c>
      <c r="S102" s="23" t="str">
        <f ca="1"/>
        <v>EUR</v>
      </c>
      <c r="T102" s="23" t="str">
        <f ca="1"/>
        <v>EUR</v>
      </c>
      <c r="U102" s="2" t="str">
        <f ca="1"/>
        <v>x</v>
      </c>
      <c r="V102" s="2" t="str">
        <f ca="1"/>
        <v>TMT/ AUTO</v>
      </c>
      <c r="W102" s="2" t="str">
        <f ca="1"/>
        <v>x</v>
      </c>
      <c r="X102" s="8" t="str">
        <f ca="1"/>
        <v>#N/A Requesting Data...</v>
      </c>
      <c r="Y102" s="8" t="str">
        <f ca="1"/>
        <v>#N/A Requesting Data...</v>
      </c>
      <c r="Z102" s="8" t="e">
        <f ca="1"/>
        <v>#VALUE!</v>
      </c>
      <c r="AA102" s="8" t="str">
        <f ca="1"/>
        <v>-</v>
      </c>
      <c r="AB102" s="8" t="str">
        <f ca="1"/>
        <v>-</v>
      </c>
      <c r="AC102" s="8" t="str">
        <f ca="1"/>
        <v>#N/A Requesting Data...</v>
      </c>
      <c r="AD102" s="8" t="str">
        <f ca="1"/>
        <v>#N/A Requesting Data...</v>
      </c>
      <c r="AE102" s="8" t="str">
        <f ca="1"/>
        <v>-</v>
      </c>
      <c r="AF102" s="8" t="str">
        <f ca="1"/>
        <v>-</v>
      </c>
      <c r="AG102" s="8" t="str">
        <f ca="1"/>
        <v>-</v>
      </c>
    </row>
    <row r="103" spans="2:33" x14ac:dyDescent="0.25">
      <c r="B103" s="36" t="str">
        <f ca="1"/>
        <v>VOD</v>
      </c>
      <c r="C103" s="37" t="str">
        <f ca="1"/>
        <v>-</v>
      </c>
      <c r="D103" s="35" t="str">
        <f ca="1"/>
        <v>AU654481 Corp</v>
      </c>
      <c r="E103" s="35" t="str">
        <f ca="1"/>
        <v>AU692498 Corp</v>
      </c>
      <c r="F103" s="38" t="str">
        <f ca="1"/>
        <v>VOD 3.1 01/03/79</v>
      </c>
      <c r="G103" s="2" t="str">
        <f ca="1"/>
        <v>VOD 4.2 10/03/78</v>
      </c>
      <c r="H103" s="17">
        <f ca="1"/>
        <v>45202</v>
      </c>
      <c r="I103" s="17">
        <f ca="1"/>
        <v>46937</v>
      </c>
      <c r="J103" s="24">
        <f ca="1"/>
        <v>4.7534246575342465</v>
      </c>
      <c r="K103" s="35" t="str">
        <f ca="1"/>
        <v>blp_i_sprd_mid</v>
      </c>
      <c r="L103" s="8">
        <f ca="1"/>
        <v>344.22467041015625</v>
      </c>
      <c r="M103" s="8">
        <f ca="1"/>
        <v>322.80099487304688</v>
      </c>
      <c r="N103" s="8">
        <f ca="1"/>
        <v>-21.423675537109375</v>
      </c>
      <c r="O103" s="8">
        <f ca="1"/>
        <v>-4.5069980236570153</v>
      </c>
      <c r="P103" s="2" t="str">
        <f ca="1"/>
        <v>BB+</v>
      </c>
      <c r="Q103" s="2" t="str">
        <f ca="1"/>
        <v>BB+</v>
      </c>
      <c r="R103" s="23">
        <f ca="1"/>
        <v>-0.25214001691069227</v>
      </c>
      <c r="S103" s="23" t="str">
        <f ca="1"/>
        <v>EUR</v>
      </c>
      <c r="T103" s="23" t="str">
        <f ca="1"/>
        <v>EUR</v>
      </c>
      <c r="U103" s="2" t="str">
        <f ca="1"/>
        <v>x</v>
      </c>
      <c r="V103" s="2" t="str">
        <f ca="1"/>
        <v>TMT/ AUTO</v>
      </c>
      <c r="W103" s="2" t="str">
        <f ca="1"/>
        <v>x</v>
      </c>
      <c r="X103" s="8" t="str">
        <f ca="1"/>
        <v>#N/A Requesting Data...</v>
      </c>
      <c r="Y103" s="8" t="str">
        <f ca="1"/>
        <v>#N/A Requesting Data...</v>
      </c>
      <c r="Z103" s="8" t="e">
        <f ca="1"/>
        <v>#VALUE!</v>
      </c>
      <c r="AA103" s="8" t="str">
        <f ca="1"/>
        <v>-</v>
      </c>
      <c r="AB103" s="8" t="str">
        <f ca="1"/>
        <v>-</v>
      </c>
      <c r="AC103" s="8" t="str">
        <f ca="1"/>
        <v>#N/A Requesting Data...</v>
      </c>
      <c r="AD103" s="8" t="str">
        <f ca="1"/>
        <v>#N/A Requesting Data...</v>
      </c>
      <c r="AE103" s="8" t="str">
        <f ca="1"/>
        <v>-</v>
      </c>
      <c r="AF103" s="8" t="str">
        <f ca="1"/>
        <v>-</v>
      </c>
      <c r="AG103" s="8" t="str">
        <f ca="1"/>
        <v>-</v>
      </c>
    </row>
    <row r="104" spans="2:33" x14ac:dyDescent="0.25">
      <c r="B104" s="36" t="str">
        <f ca="1"/>
        <v>TELEFO</v>
      </c>
      <c r="C104" s="37" t="str">
        <f ca="1"/>
        <v>-</v>
      </c>
      <c r="D104" s="35" t="str">
        <f ca="1"/>
        <v>AR738776 Corp</v>
      </c>
      <c r="E104" s="35" t="str">
        <f ca="1"/>
        <v>ZR655675 Corp</v>
      </c>
      <c r="F104" s="38" t="str">
        <f ca="1"/>
        <v>TELEFO 3 PERP</v>
      </c>
      <c r="G104" s="2" t="str">
        <f ca="1"/>
        <v>TELEFO 2 7/8 PERP</v>
      </c>
      <c r="H104" s="17">
        <f ca="1"/>
        <v>45173</v>
      </c>
      <c r="I104" s="17">
        <f ca="1"/>
        <v>46562</v>
      </c>
      <c r="J104" s="24">
        <f ca="1"/>
        <v>3.8054794520547945</v>
      </c>
      <c r="K104" s="35" t="str">
        <f ca="1"/>
        <v>blp_i_sprd_mid</v>
      </c>
      <c r="L104" s="8">
        <f ca="1"/>
        <v>413.28329467773438</v>
      </c>
      <c r="M104" s="8">
        <f ca="1"/>
        <v>390.81045532226563</v>
      </c>
      <c r="N104" s="8">
        <f ca="1"/>
        <v>-22.47283935546875</v>
      </c>
      <c r="O104" s="8">
        <f ca="1"/>
        <v>-5.9053897514370721</v>
      </c>
      <c r="P104" s="2" t="str">
        <f ca="1"/>
        <v>BB</v>
      </c>
      <c r="Q104" s="2" t="str">
        <f ca="1"/>
        <v>BB</v>
      </c>
      <c r="R104" s="23">
        <f ca="1"/>
        <v>-0.2817075204530427</v>
      </c>
      <c r="S104" s="23" t="str">
        <f ca="1"/>
        <v>EUR</v>
      </c>
      <c r="T104" s="23" t="str">
        <f ca="1"/>
        <v>EUR</v>
      </c>
      <c r="U104" s="2" t="str">
        <f ca="1"/>
        <v>x</v>
      </c>
      <c r="V104" s="2" t="str">
        <f ca="1"/>
        <v>TMT/ AUTO</v>
      </c>
      <c r="W104" s="2" t="str">
        <f ca="1"/>
        <v>x</v>
      </c>
      <c r="X104" s="8" t="str">
        <f ca="1"/>
        <v>#N/A Requesting Data...</v>
      </c>
      <c r="Y104" s="8" t="str">
        <f ca="1"/>
        <v>#N/A Requesting Data...</v>
      </c>
      <c r="Z104" s="8" t="e">
        <f ca="1"/>
        <v>#VALUE!</v>
      </c>
      <c r="AA104" s="8" t="str">
        <f ca="1"/>
        <v>-</v>
      </c>
      <c r="AB104" s="8" t="str">
        <f ca="1"/>
        <v>-</v>
      </c>
      <c r="AC104" s="8" t="str">
        <f ca="1"/>
        <v>#N/A Requesting Data...</v>
      </c>
      <c r="AD104" s="8" t="str">
        <f ca="1"/>
        <v>#N/A Requesting Data...</v>
      </c>
      <c r="AE104" s="8" t="str">
        <f ca="1"/>
        <v>-</v>
      </c>
      <c r="AF104" s="8" t="str">
        <f ca="1"/>
        <v>-</v>
      </c>
      <c r="AG104" s="8" t="str">
        <f ca="1"/>
        <v>-</v>
      </c>
    </row>
    <row r="109" spans="2:33" ht="11" x14ac:dyDescent="0.3">
      <c r="B109" s="1" t="s">
        <v>626</v>
      </c>
    </row>
    <row r="110" spans="2:33" x14ac:dyDescent="0.25">
      <c r="B110" s="36" t="str" cm="1">
        <f t="array" aca="1" ref="B110:AG113" ca="1">_xlfn._xlws.FILTER($B$6:$AG$42,$V$6:$V$42=B109)</f>
        <v>REPSM</v>
      </c>
      <c r="C110" s="37" t="str">
        <f ca="1"/>
        <v>-</v>
      </c>
      <c r="D110" s="35" t="str">
        <f ca="1"/>
        <v>XS1207058733 Corp</v>
      </c>
      <c r="E110" s="35" t="str">
        <f ca="1"/>
        <v>BJ814648 Corp</v>
      </c>
      <c r="F110" s="38" t="str">
        <f ca="1"/>
        <v>REPSM 4 1/2 03/25/75</v>
      </c>
      <c r="G110" s="2" t="str">
        <f ca="1"/>
        <v>REPSM 3 3/4 PERP</v>
      </c>
      <c r="H110" s="17">
        <f ca="1"/>
        <v>45741</v>
      </c>
      <c r="I110" s="17">
        <f ca="1"/>
        <v>46092</v>
      </c>
      <c r="J110" s="24">
        <f ca="1"/>
        <v>0.9616438356164384</v>
      </c>
      <c r="K110" s="35" t="str">
        <f ca="1"/>
        <v>blp_i_sprd_mid</v>
      </c>
      <c r="L110" s="8">
        <f ca="1"/>
        <v>386.83126831054688</v>
      </c>
      <c r="M110" s="8">
        <f ca="1"/>
        <v>414.71884155273438</v>
      </c>
      <c r="N110" s="8">
        <f ca="1"/>
        <v>27.8875732421875</v>
      </c>
      <c r="O110" s="8">
        <f ca="1"/>
        <v>28.999898100850249</v>
      </c>
      <c r="P110" s="2" t="str">
        <f ca="1"/>
        <v>BB+</v>
      </c>
      <c r="Q110" s="2" t="str">
        <f ca="1"/>
        <v>BB+</v>
      </c>
      <c r="R110" s="23">
        <f ca="1"/>
        <v>0.45632761070270494</v>
      </c>
      <c r="S110" s="23" t="str">
        <f ca="1"/>
        <v>EUR</v>
      </c>
      <c r="T110" s="23" t="str">
        <f ca="1"/>
        <v>EUR</v>
      </c>
      <c r="U110" s="2" t="str">
        <f ca="1"/>
        <v>x</v>
      </c>
      <c r="V110" s="2" t="str">
        <f ca="1"/>
        <v>Energy</v>
      </c>
      <c r="W110" s="2" t="str">
        <f ca="1"/>
        <v>x</v>
      </c>
      <c r="X110" s="8" t="str">
        <f ca="1"/>
        <v>#N/A Requesting Data...</v>
      </c>
      <c r="Y110" s="8" t="str">
        <f ca="1"/>
        <v>#N/A Requesting Data...</v>
      </c>
      <c r="Z110" s="8" t="e">
        <f ca="1"/>
        <v>#VALUE!</v>
      </c>
      <c r="AA110" s="8" t="str">
        <f ca="1"/>
        <v>-</v>
      </c>
      <c r="AB110" s="8" t="str">
        <f ca="1"/>
        <v>-</v>
      </c>
      <c r="AC110" s="8" t="str">
        <f ca="1"/>
        <v>#N/A Requesting Data...</v>
      </c>
      <c r="AD110" s="8" t="str">
        <f ca="1"/>
        <v>#N/A Requesting Data...</v>
      </c>
      <c r="AE110" s="8" t="str">
        <f ca="1"/>
        <v>-</v>
      </c>
      <c r="AF110" s="8" t="str">
        <f ca="1"/>
        <v>-</v>
      </c>
      <c r="AG110" s="8" t="str">
        <f ca="1"/>
        <v>-</v>
      </c>
    </row>
    <row r="111" spans="2:33" x14ac:dyDescent="0.25">
      <c r="B111" s="36" t="str">
        <f ca="1"/>
        <v>BPLN</v>
      </c>
      <c r="C111" s="37" t="str">
        <f ca="1"/>
        <v>-</v>
      </c>
      <c r="D111" s="35" t="str">
        <f ca="1"/>
        <v>BK122273 Corp</v>
      </c>
      <c r="E111" s="35" t="str">
        <f ca="1"/>
        <v>BK123260 Corp</v>
      </c>
      <c r="F111" s="38" t="str">
        <f ca="1"/>
        <v>BPLN 3 1/4 PERP</v>
      </c>
      <c r="G111" s="2" t="str">
        <f ca="1"/>
        <v>BPLN 3 5/8 PERP</v>
      </c>
      <c r="H111" s="17">
        <f ca="1"/>
        <v>46103</v>
      </c>
      <c r="I111" s="17">
        <f ca="1"/>
        <v>47199</v>
      </c>
      <c r="J111" s="24">
        <f ca="1"/>
        <v>3.0027397260273974</v>
      </c>
      <c r="K111" s="35" t="str">
        <f ca="1"/>
        <v>blp_i_sprd_mid</v>
      </c>
      <c r="L111" s="8">
        <f ca="1"/>
        <v>352.66482543945313</v>
      </c>
      <c r="M111" s="8">
        <f ca="1"/>
        <v>380.7183837890625</v>
      </c>
      <c r="N111" s="8">
        <f ca="1"/>
        <v>28.053558349609375</v>
      </c>
      <c r="O111" s="8">
        <f ca="1"/>
        <v>9.3426540124155313</v>
      </c>
      <c r="P111" s="2" t="str">
        <f ca="1"/>
        <v>BBB+</v>
      </c>
      <c r="Q111" s="2" t="str">
        <f ca="1"/>
        <v>BBB+</v>
      </c>
      <c r="R111" s="23">
        <f ca="1"/>
        <v>4.0696122993378429E-2</v>
      </c>
      <c r="S111" s="23" t="str">
        <f ca="1"/>
        <v>EUR</v>
      </c>
      <c r="T111" s="23" t="str">
        <f ca="1"/>
        <v>EUR</v>
      </c>
      <c r="U111" s="2" t="str">
        <f ca="1"/>
        <v>x</v>
      </c>
      <c r="V111" s="2" t="str">
        <f ca="1"/>
        <v>Energy</v>
      </c>
      <c r="W111" s="2" t="str">
        <f ca="1"/>
        <v>x</v>
      </c>
      <c r="X111" s="8" t="str">
        <f ca="1"/>
        <v>#N/A Requesting Data...</v>
      </c>
      <c r="Y111" s="8" t="str">
        <f ca="1"/>
        <v>#N/A Requesting Data...</v>
      </c>
      <c r="Z111" s="8" t="str">
        <f ca="1"/>
        <v>-</v>
      </c>
      <c r="AA111" s="8" t="str">
        <f ca="1"/>
        <v>-</v>
      </c>
      <c r="AB111" s="8" t="str">
        <f ca="1"/>
        <v>-</v>
      </c>
      <c r="AC111" s="8" t="str">
        <f ca="1"/>
        <v>#N/A Requesting Data...</v>
      </c>
      <c r="AD111" s="8" t="str">
        <f ca="1"/>
        <v>#N/A Requesting Data...</v>
      </c>
      <c r="AE111" s="8" t="str">
        <f ca="1"/>
        <v>-</v>
      </c>
      <c r="AF111" s="8" t="str">
        <f ca="1"/>
        <v>-</v>
      </c>
      <c r="AG111" s="8" t="str">
        <f ca="1"/>
        <v>-</v>
      </c>
    </row>
    <row r="112" spans="2:33" x14ac:dyDescent="0.25">
      <c r="B112" s="36" t="str">
        <f ca="1"/>
        <v>TOTAL</v>
      </c>
      <c r="C112" s="37" t="str">
        <f ca="1"/>
        <v>-</v>
      </c>
      <c r="D112" s="35" t="str">
        <f ca="1"/>
        <v>XS1501167164 Corp</v>
      </c>
      <c r="E112" s="35" t="str">
        <f ca="1"/>
        <v>XS1501166869 Corp</v>
      </c>
      <c r="F112" s="38" t="str">
        <f ca="1"/>
        <v>TOTAL 2.708 PERP</v>
      </c>
      <c r="G112" s="2" t="str">
        <f ca="1"/>
        <v>TOTAL 3.369 PERP</v>
      </c>
      <c r="H112" s="17">
        <f ca="1"/>
        <v>45051</v>
      </c>
      <c r="I112" s="17">
        <f ca="1"/>
        <v>46301</v>
      </c>
      <c r="J112" s="24">
        <f ca="1"/>
        <v>3.4246575342465753</v>
      </c>
      <c r="K112" s="35" t="str">
        <f ca="1"/>
        <v>blp_i_sprd_mid</v>
      </c>
      <c r="L112" s="8">
        <f ca="1"/>
        <v>244.34274291992188</v>
      </c>
      <c r="M112" s="8">
        <f ca="1"/>
        <v>256.35006713867188</v>
      </c>
      <c r="N112" s="8">
        <f ca="1"/>
        <v>12.00732421875</v>
      </c>
      <c r="O112" s="8">
        <f ca="1"/>
        <v>3.5061386718750001</v>
      </c>
      <c r="P112" s="2" t="str">
        <f ca="1"/>
        <v>A-</v>
      </c>
      <c r="Q112" s="2" t="str">
        <f ca="1"/>
        <v>A-</v>
      </c>
      <c r="R112" s="23">
        <f ca="1"/>
        <v>-8.2710776931845725E-2</v>
      </c>
      <c r="S112" s="23" t="str">
        <f ca="1"/>
        <v>EUR</v>
      </c>
      <c r="T112" s="23" t="str">
        <f ca="1"/>
        <v>EUR</v>
      </c>
      <c r="U112" s="2" t="str">
        <f ca="1"/>
        <v>x</v>
      </c>
      <c r="V112" s="2" t="str">
        <f ca="1"/>
        <v>Energy</v>
      </c>
      <c r="W112" s="2" t="str">
        <f ca="1"/>
        <v>x</v>
      </c>
      <c r="X112" s="8" t="str">
        <f ca="1"/>
        <v>#N/A Requesting Data...</v>
      </c>
      <c r="Y112" s="8" t="str">
        <f ca="1"/>
        <v>#N/A Requesting Data...</v>
      </c>
      <c r="Z112" s="8" t="e">
        <f ca="1"/>
        <v>#VALUE!</v>
      </c>
      <c r="AA112" s="8" t="str">
        <f ca="1"/>
        <v>-</v>
      </c>
      <c r="AB112" s="8" t="str">
        <f ca="1"/>
        <v>-</v>
      </c>
      <c r="AC112" s="8" t="str">
        <f ca="1"/>
        <v>#N/A Requesting Data...</v>
      </c>
      <c r="AD112" s="8" t="str">
        <f ca="1"/>
        <v>#N/A Requesting Data...</v>
      </c>
      <c r="AE112" s="8" t="str">
        <f ca="1"/>
        <v>-</v>
      </c>
      <c r="AF112" s="8" t="str">
        <f ca="1"/>
        <v>-</v>
      </c>
      <c r="AG112" s="8" t="str">
        <f ca="1"/>
        <v>-</v>
      </c>
    </row>
    <row r="113" spans="2:33" x14ac:dyDescent="0.25">
      <c r="B113" s="36" t="str">
        <f ca="1"/>
        <v>OMVAV</v>
      </c>
      <c r="C113" s="37" t="str">
        <f ca="1"/>
        <v>-</v>
      </c>
      <c r="D113" s="35" t="str">
        <f ca="1"/>
        <v>XS1713462403 Corp</v>
      </c>
      <c r="E113" s="35" t="str">
        <f ca="1"/>
        <v>XS1294343337 Corp</v>
      </c>
      <c r="F113" s="38" t="str">
        <f ca="1"/>
        <v>OMVAV 2 7/8 PERP</v>
      </c>
      <c r="G113" s="2" t="str">
        <f ca="1"/>
        <v>OMVAV 6 1/4 PERP</v>
      </c>
      <c r="H113" s="17">
        <f ca="1"/>
        <v>45370</v>
      </c>
      <c r="I113" s="17">
        <f ca="1"/>
        <v>46000</v>
      </c>
      <c r="J113" s="24">
        <f ca="1"/>
        <v>1.726027397260274</v>
      </c>
      <c r="K113" s="35" t="str">
        <f ca="1"/>
        <v>blp_i_sprd_mid</v>
      </c>
      <c r="L113" s="8">
        <f ca="1"/>
        <v>308.2310791015625</v>
      </c>
      <c r="M113" s="8">
        <f ca="1"/>
        <v>306.7613525390625</v>
      </c>
      <c r="N113" s="8">
        <f ca="1"/>
        <v>-1.4697265625</v>
      </c>
      <c r="O113" s="8">
        <f ca="1"/>
        <v>-0.85150824652777779</v>
      </c>
      <c r="P113" s="2" t="str">
        <f ca="1"/>
        <v>BBB</v>
      </c>
      <c r="Q113" s="2" t="str">
        <f ca="1"/>
        <v>BBB</v>
      </c>
      <c r="R113" s="23">
        <f ca="1"/>
        <v>-0.17484857933484427</v>
      </c>
      <c r="S113" s="23" t="str">
        <f ca="1"/>
        <v>EUR</v>
      </c>
      <c r="T113" s="23" t="str">
        <f ca="1"/>
        <v>EUR</v>
      </c>
      <c r="U113" s="2" t="str">
        <f ca="1"/>
        <v>x</v>
      </c>
      <c r="V113" s="2" t="str">
        <f ca="1"/>
        <v>Energy</v>
      </c>
      <c r="W113" s="2" t="str">
        <f ca="1"/>
        <v>x</v>
      </c>
      <c r="X113" s="8" t="str">
        <f ca="1"/>
        <v>#N/A Requesting Data...</v>
      </c>
      <c r="Y113" s="8" t="str">
        <f ca="1"/>
        <v>#N/A Requesting Data...</v>
      </c>
      <c r="Z113" s="8" t="e">
        <f ca="1"/>
        <v>#VALUE!</v>
      </c>
      <c r="AA113" s="8" t="str">
        <f ca="1"/>
        <v>-</v>
      </c>
      <c r="AB113" s="8" t="str">
        <f ca="1"/>
        <v>-</v>
      </c>
      <c r="AC113" s="8" t="str">
        <f ca="1"/>
        <v>#N/A Requesting Data...</v>
      </c>
      <c r="AD113" s="8" t="str">
        <f ca="1"/>
        <v>#N/A Requesting Data...</v>
      </c>
      <c r="AE113" s="8" t="str">
        <f ca="1"/>
        <v>-</v>
      </c>
      <c r="AF113" s="8" t="str">
        <f ca="1"/>
        <v>-</v>
      </c>
      <c r="AG113" s="8" t="str">
        <f ca="1"/>
        <v>-</v>
      </c>
    </row>
    <row r="117" spans="2:33" ht="11" x14ac:dyDescent="0.3">
      <c r="B117" s="1" t="s">
        <v>593</v>
      </c>
    </row>
    <row r="118" spans="2:33" x14ac:dyDescent="0.25">
      <c r="B118" s="36" t="str" cm="1">
        <f t="array" aca="1" ref="B118:AG118" ca="1">_xlfn._xlws.FILTER($B$6:$AG$42,$V$6:$V$42=B117)</f>
        <v>ERFFP</v>
      </c>
      <c r="C118" s="37" t="str">
        <f ca="1"/>
        <v>-</v>
      </c>
      <c r="D118" s="35" t="str">
        <f ca="1"/>
        <v>ZR457518 Corp</v>
      </c>
      <c r="E118" s="35" t="str">
        <f ca="1"/>
        <v>AP809058 Corp</v>
      </c>
      <c r="F118" s="38" t="str">
        <f ca="1"/>
        <v>ERFFP 2 7/8 PERP</v>
      </c>
      <c r="G118" s="2" t="str">
        <f ca="1"/>
        <v>ERFFP 3 1/4 PERP</v>
      </c>
      <c r="H118" s="17">
        <f ca="1"/>
        <v>44784</v>
      </c>
      <c r="I118" s="17">
        <f ca="1"/>
        <v>45974</v>
      </c>
      <c r="J118" s="24">
        <f ca="1"/>
        <v>3.2602739726027399</v>
      </c>
      <c r="K118" s="35" t="str">
        <f ca="1"/>
        <v>blp_i_sprd_mid</v>
      </c>
      <c r="L118" s="8">
        <f ca="1"/>
        <v>439.33978271484375</v>
      </c>
      <c r="M118" s="8">
        <f ca="1"/>
        <v>455.3447265625</v>
      </c>
      <c r="N118" s="8">
        <f ca="1"/>
        <v>16.00494384765625</v>
      </c>
      <c r="O118" s="8">
        <f ca="1"/>
        <v>4.9090794154575894</v>
      </c>
      <c r="P118" s="2" t="str">
        <f ca="1"/>
        <v>#N/A N/A</v>
      </c>
      <c r="Q118" s="2" t="str">
        <f ca="1"/>
        <v>#N/A N/A</v>
      </c>
      <c r="R118" s="23">
        <f ca="1"/>
        <v>-5.3047089295880048E-2</v>
      </c>
      <c r="S118" s="23" t="str">
        <f ca="1"/>
        <v>EUR</v>
      </c>
      <c r="T118" s="23" t="str">
        <f ca="1"/>
        <v>EUR</v>
      </c>
      <c r="U118" s="2" t="str">
        <f ca="1"/>
        <v>x</v>
      </c>
      <c r="V118" s="2" t="str">
        <f ca="1"/>
        <v>missing</v>
      </c>
      <c r="W118" s="2" t="str">
        <f ca="1"/>
        <v>x</v>
      </c>
      <c r="X118" s="8" t="str">
        <f ca="1"/>
        <v>#N/A Requesting Data...</v>
      </c>
      <c r="Y118" s="8" t="str">
        <f ca="1"/>
        <v>#N/A Requesting Data...</v>
      </c>
      <c r="Z118" s="8" t="e">
        <f ca="1"/>
        <v>#VALUE!</v>
      </c>
      <c r="AA118" s="8" t="str">
        <f ca="1"/>
        <v>-</v>
      </c>
      <c r="AB118" s="8" t="str">
        <f ca="1"/>
        <v>-</v>
      </c>
      <c r="AC118" s="8" t="str">
        <f ca="1"/>
        <v>#N/A Requesting Data...</v>
      </c>
      <c r="AD118" s="8" t="str">
        <f ca="1"/>
        <v>#N/A Requesting Data...</v>
      </c>
      <c r="AE118" s="8" t="str">
        <f ca="1"/>
        <v>-</v>
      </c>
      <c r="AF118" s="8" t="str">
        <f ca="1"/>
        <v>-</v>
      </c>
      <c r="AG118" s="8" t="str">
        <f ca="1"/>
        <v>-</v>
      </c>
    </row>
  </sheetData>
  <autoFilter ref="B6:AG42" xr:uid="{DF1DAC8D-E750-40BC-8118-98FCACEFCA41}">
    <sortState xmlns:xlrd2="http://schemas.microsoft.com/office/spreadsheetml/2017/richdata2" ref="B7:AG42">
      <sortCondition descending="1" ref="O6:O42"/>
    </sortState>
  </autoFilter>
  <conditionalFormatting sqref="O60:O65">
    <cfRule type="dataBar" priority="40">
      <dataBar>
        <cfvo type="min"/>
        <cfvo type="max"/>
        <color rgb="FF63C384"/>
      </dataBar>
      <extLst>
        <ext xmlns:x14="http://schemas.microsoft.com/office/spreadsheetml/2009/9/main" uri="{B025F937-C7B1-47D3-B67F-A62EFF666E3E}">
          <x14:id>{E9E63357-8891-443D-B4E8-32EC2B658C3C}</x14:id>
        </ext>
      </extLst>
    </cfRule>
  </conditionalFormatting>
  <conditionalFormatting sqref="AB60:AB65">
    <cfRule type="dataBar" priority="39">
      <dataBar>
        <cfvo type="min"/>
        <cfvo type="max"/>
        <color rgb="FF63C384"/>
      </dataBar>
      <extLst>
        <ext xmlns:x14="http://schemas.microsoft.com/office/spreadsheetml/2009/9/main" uri="{B025F937-C7B1-47D3-B67F-A62EFF666E3E}">
          <x14:id>{F665804D-A0CA-445E-B308-112F779E27BA}</x14:id>
        </ext>
      </extLst>
    </cfRule>
  </conditionalFormatting>
  <conditionalFormatting sqref="AG60:AG65">
    <cfRule type="dataBar" priority="38">
      <dataBar>
        <cfvo type="min"/>
        <cfvo type="max"/>
        <color rgb="FF63C384"/>
      </dataBar>
      <extLst>
        <ext xmlns:x14="http://schemas.microsoft.com/office/spreadsheetml/2009/9/main" uri="{B025F937-C7B1-47D3-B67F-A62EFF666E3E}">
          <x14:id>{1F37911B-BDD4-4B0D-AFEE-2361CC8B0506}</x14:id>
        </ext>
      </extLst>
    </cfRule>
  </conditionalFormatting>
  <conditionalFormatting sqref="O97:O104">
    <cfRule type="dataBar" priority="25">
      <dataBar>
        <cfvo type="min"/>
        <cfvo type="max"/>
        <color rgb="FF63C384"/>
      </dataBar>
      <extLst>
        <ext xmlns:x14="http://schemas.microsoft.com/office/spreadsheetml/2009/9/main" uri="{B025F937-C7B1-47D3-B67F-A62EFF666E3E}">
          <x14:id>{A89EDDE6-C9FB-4DD4-8A37-BF3A997AD887}</x14:id>
        </ext>
      </extLst>
    </cfRule>
  </conditionalFormatting>
  <conditionalFormatting sqref="AB97:AB104">
    <cfRule type="dataBar" priority="24">
      <dataBar>
        <cfvo type="min"/>
        <cfvo type="max"/>
        <color rgb="FF63C384"/>
      </dataBar>
      <extLst>
        <ext xmlns:x14="http://schemas.microsoft.com/office/spreadsheetml/2009/9/main" uri="{B025F937-C7B1-47D3-B67F-A62EFF666E3E}">
          <x14:id>{B3E4BEE6-4024-4B71-B682-0942812548EF}</x14:id>
        </ext>
      </extLst>
    </cfRule>
  </conditionalFormatting>
  <conditionalFormatting sqref="AG97:AG104">
    <cfRule type="dataBar" priority="23">
      <dataBar>
        <cfvo type="min"/>
        <cfvo type="max"/>
        <color rgb="FF63C384"/>
      </dataBar>
      <extLst>
        <ext xmlns:x14="http://schemas.microsoft.com/office/spreadsheetml/2009/9/main" uri="{B025F937-C7B1-47D3-B67F-A62EFF666E3E}">
          <x14:id>{7FA02D42-31C4-4AB3-9B24-7ABB7B303F1B}</x14:id>
        </ext>
      </extLst>
    </cfRule>
  </conditionalFormatting>
  <conditionalFormatting sqref="O118">
    <cfRule type="dataBar" priority="10">
      <dataBar>
        <cfvo type="min"/>
        <cfvo type="max"/>
        <color rgb="FF63C384"/>
      </dataBar>
      <extLst>
        <ext xmlns:x14="http://schemas.microsoft.com/office/spreadsheetml/2009/9/main" uri="{B025F937-C7B1-47D3-B67F-A62EFF666E3E}">
          <x14:id>{19323031-36E9-4ED5-957E-47B0E53AB858}</x14:id>
        </ext>
      </extLst>
    </cfRule>
  </conditionalFormatting>
  <conditionalFormatting sqref="AB118">
    <cfRule type="dataBar" priority="9">
      <dataBar>
        <cfvo type="min"/>
        <cfvo type="max"/>
        <color rgb="FF63C384"/>
      </dataBar>
      <extLst>
        <ext xmlns:x14="http://schemas.microsoft.com/office/spreadsheetml/2009/9/main" uri="{B025F937-C7B1-47D3-B67F-A62EFF666E3E}">
          <x14:id>{2B6DDD61-CB61-4995-81A4-0956D33276C8}</x14:id>
        </ext>
      </extLst>
    </cfRule>
  </conditionalFormatting>
  <conditionalFormatting sqref="AG118">
    <cfRule type="dataBar" priority="8">
      <dataBar>
        <cfvo type="min"/>
        <cfvo type="max"/>
        <color rgb="FF63C384"/>
      </dataBar>
      <extLst>
        <ext xmlns:x14="http://schemas.microsoft.com/office/spreadsheetml/2009/9/main" uri="{B025F937-C7B1-47D3-B67F-A62EFF666E3E}">
          <x14:id>{9B745043-E7B6-424B-B404-B7442FDE547E}</x14:id>
        </ext>
      </extLst>
    </cfRule>
  </conditionalFormatting>
  <conditionalFormatting sqref="O47:O52">
    <cfRule type="dataBar" priority="5">
      <dataBar>
        <cfvo type="min"/>
        <cfvo type="max"/>
        <color rgb="FF63C384"/>
      </dataBar>
      <extLst>
        <ext xmlns:x14="http://schemas.microsoft.com/office/spreadsheetml/2009/9/main" uri="{B025F937-C7B1-47D3-B67F-A62EFF666E3E}">
          <x14:id>{3A3CC9C1-3577-4F58-A804-4F5A09BC2A35}</x14:id>
        </ext>
      </extLst>
    </cfRule>
  </conditionalFormatting>
  <conditionalFormatting sqref="AB47:AB52">
    <cfRule type="dataBar" priority="6">
      <dataBar>
        <cfvo type="min"/>
        <cfvo type="max"/>
        <color rgb="FF638EC6"/>
      </dataBar>
      <extLst>
        <ext xmlns:x14="http://schemas.microsoft.com/office/spreadsheetml/2009/9/main" uri="{B025F937-C7B1-47D3-B67F-A62EFF666E3E}">
          <x14:id>{FC2E5EC9-6142-4E28-BBF1-D1D61A668968}</x14:id>
        </ext>
      </extLst>
    </cfRule>
  </conditionalFormatting>
  <conditionalFormatting sqref="AG47:AG52">
    <cfRule type="dataBar" priority="4">
      <dataBar>
        <cfvo type="min"/>
        <cfvo type="max"/>
        <color rgb="FF638EC6"/>
      </dataBar>
      <extLst>
        <ext xmlns:x14="http://schemas.microsoft.com/office/spreadsheetml/2009/9/main" uri="{B025F937-C7B1-47D3-B67F-A62EFF666E3E}">
          <x14:id>{2E8139AE-6041-44E8-A18E-F2EB989A39DA}</x14:id>
        </ext>
      </extLst>
    </cfRule>
  </conditionalFormatting>
  <conditionalFormatting sqref="O110:O113">
    <cfRule type="dataBar" priority="3">
      <dataBar>
        <cfvo type="min"/>
        <cfvo type="max"/>
        <color rgb="FF63C384"/>
      </dataBar>
      <extLst>
        <ext xmlns:x14="http://schemas.microsoft.com/office/spreadsheetml/2009/9/main" uri="{B025F937-C7B1-47D3-B67F-A62EFF666E3E}">
          <x14:id>{892DCCA8-5F9B-4C74-98D1-14B01A5550DD}</x14:id>
        </ext>
      </extLst>
    </cfRule>
  </conditionalFormatting>
  <conditionalFormatting sqref="AB110:AB113">
    <cfRule type="dataBar" priority="2">
      <dataBar>
        <cfvo type="min"/>
        <cfvo type="max"/>
        <color rgb="FF63C384"/>
      </dataBar>
      <extLst>
        <ext xmlns:x14="http://schemas.microsoft.com/office/spreadsheetml/2009/9/main" uri="{B025F937-C7B1-47D3-B67F-A62EFF666E3E}">
          <x14:id>{3BDA433B-4D15-43D3-83C0-40C6B47CB02B}</x14:id>
        </ext>
      </extLst>
    </cfRule>
  </conditionalFormatting>
  <conditionalFormatting sqref="AG110:AG113">
    <cfRule type="dataBar" priority="1">
      <dataBar>
        <cfvo type="min"/>
        <cfvo type="max"/>
        <color rgb="FF63C384"/>
      </dataBar>
      <extLst>
        <ext xmlns:x14="http://schemas.microsoft.com/office/spreadsheetml/2009/9/main" uri="{B025F937-C7B1-47D3-B67F-A62EFF666E3E}">
          <x14:id>{322F5A97-82FD-4C89-A398-A4CE6FBFBCCB}</x14:id>
        </ext>
      </extLst>
    </cfRule>
  </conditionalFormatting>
  <conditionalFormatting sqref="O86:O91">
    <cfRule type="dataBar" priority="111">
      <dataBar>
        <cfvo type="min"/>
        <cfvo type="max"/>
        <color rgb="FF63C384"/>
      </dataBar>
      <extLst>
        <ext xmlns:x14="http://schemas.microsoft.com/office/spreadsheetml/2009/9/main" uri="{B025F937-C7B1-47D3-B67F-A62EFF666E3E}">
          <x14:id>{C89E1676-19C4-4787-91B5-CD389E466EFB}</x14:id>
        </ext>
      </extLst>
    </cfRule>
  </conditionalFormatting>
  <conditionalFormatting sqref="AB86:AB91">
    <cfRule type="dataBar" priority="112">
      <dataBar>
        <cfvo type="min"/>
        <cfvo type="max"/>
        <color rgb="FF63C384"/>
      </dataBar>
      <extLst>
        <ext xmlns:x14="http://schemas.microsoft.com/office/spreadsheetml/2009/9/main" uri="{B025F937-C7B1-47D3-B67F-A62EFF666E3E}">
          <x14:id>{5AFC9D27-EA0C-45A0-BCEA-C5762873CF26}</x14:id>
        </ext>
      </extLst>
    </cfRule>
  </conditionalFormatting>
  <conditionalFormatting sqref="AG86:AG91">
    <cfRule type="dataBar" priority="113">
      <dataBar>
        <cfvo type="min"/>
        <cfvo type="max"/>
        <color rgb="FF63C384"/>
      </dataBar>
      <extLst>
        <ext xmlns:x14="http://schemas.microsoft.com/office/spreadsheetml/2009/9/main" uri="{B025F937-C7B1-47D3-B67F-A62EFF666E3E}">
          <x14:id>{6ECF901F-E247-4A47-957D-53AAEF906E76}</x14:id>
        </ext>
      </extLst>
    </cfRule>
  </conditionalFormatting>
  <conditionalFormatting sqref="S7:T42">
    <cfRule type="dataBar" priority="114">
      <dataBar>
        <cfvo type="min"/>
        <cfvo type="max"/>
        <color rgb="FF63C384"/>
      </dataBar>
      <extLst>
        <ext xmlns:x14="http://schemas.microsoft.com/office/spreadsheetml/2009/9/main" uri="{B025F937-C7B1-47D3-B67F-A62EFF666E3E}">
          <x14:id>{361D4E8E-E707-4EA2-AC08-4FAE92792436}</x14:id>
        </ext>
      </extLst>
    </cfRule>
  </conditionalFormatting>
  <conditionalFormatting sqref="AB7:AB42">
    <cfRule type="dataBar" priority="116">
      <dataBar>
        <cfvo type="min"/>
        <cfvo type="max"/>
        <color rgb="FF63C384"/>
      </dataBar>
      <extLst>
        <ext xmlns:x14="http://schemas.microsoft.com/office/spreadsheetml/2009/9/main" uri="{B025F937-C7B1-47D3-B67F-A62EFF666E3E}">
          <x14:id>{3A11FDB3-FEE7-4E8B-85DB-8D6BAD2CEA7B}</x14:id>
        </ext>
      </extLst>
    </cfRule>
  </conditionalFormatting>
  <conditionalFormatting sqref="AG7:AG42">
    <cfRule type="dataBar" priority="118">
      <dataBar>
        <cfvo type="min"/>
        <cfvo type="max"/>
        <color rgb="FF63C384"/>
      </dataBar>
      <extLst>
        <ext xmlns:x14="http://schemas.microsoft.com/office/spreadsheetml/2009/9/main" uri="{B025F937-C7B1-47D3-B67F-A62EFF666E3E}">
          <x14:id>{CA91DC98-C287-4168-930F-23535FCAC147}</x14:id>
        </ext>
      </extLst>
    </cfRule>
  </conditionalFormatting>
  <conditionalFormatting sqref="O7:O42">
    <cfRule type="dataBar" priority="120">
      <dataBar>
        <cfvo type="min"/>
        <cfvo type="max"/>
        <color rgb="FF63C384"/>
      </dataBar>
      <extLst>
        <ext xmlns:x14="http://schemas.microsoft.com/office/spreadsheetml/2009/9/main" uri="{B025F937-C7B1-47D3-B67F-A62EFF666E3E}">
          <x14:id>{A5150A2F-D139-4191-BEE7-B201E556EADE}</x14:id>
        </ext>
      </extLst>
    </cfRule>
  </conditionalFormatting>
  <conditionalFormatting sqref="O70:O80">
    <cfRule type="dataBar" priority="121">
      <dataBar>
        <cfvo type="min"/>
        <cfvo type="max"/>
        <color rgb="FF63C384"/>
      </dataBar>
      <extLst>
        <ext xmlns:x14="http://schemas.microsoft.com/office/spreadsheetml/2009/9/main" uri="{B025F937-C7B1-47D3-B67F-A62EFF666E3E}">
          <x14:id>{4B3A5710-0C01-4C24-89DD-9F0004639A62}</x14:id>
        </ext>
      </extLst>
    </cfRule>
  </conditionalFormatting>
  <conditionalFormatting sqref="AB70:AB80">
    <cfRule type="dataBar" priority="122">
      <dataBar>
        <cfvo type="min"/>
        <cfvo type="max"/>
        <color rgb="FF63C384"/>
      </dataBar>
      <extLst>
        <ext xmlns:x14="http://schemas.microsoft.com/office/spreadsheetml/2009/9/main" uri="{B025F937-C7B1-47D3-B67F-A62EFF666E3E}">
          <x14:id>{18DF9EF2-4973-4F81-A2D1-261D76830C06}</x14:id>
        </ext>
      </extLst>
    </cfRule>
  </conditionalFormatting>
  <conditionalFormatting sqref="AG70:AG80">
    <cfRule type="dataBar" priority="123">
      <dataBar>
        <cfvo type="min"/>
        <cfvo type="max"/>
        <color rgb="FF63C384"/>
      </dataBar>
      <extLst>
        <ext xmlns:x14="http://schemas.microsoft.com/office/spreadsheetml/2009/9/main" uri="{B025F937-C7B1-47D3-B67F-A62EFF666E3E}">
          <x14:id>{EB19BB9B-788E-412A-9A25-4335A0440C3E}</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E9E63357-8891-443D-B4E8-32EC2B658C3C}">
            <x14:dataBar minLength="0" maxLength="100" gradient="0">
              <x14:cfvo type="autoMin"/>
              <x14:cfvo type="autoMax"/>
              <x14:negativeFillColor rgb="FFFF0000"/>
              <x14:axisColor rgb="FF000000"/>
            </x14:dataBar>
          </x14:cfRule>
          <xm:sqref>O60:O65</xm:sqref>
        </x14:conditionalFormatting>
        <x14:conditionalFormatting xmlns:xm="http://schemas.microsoft.com/office/excel/2006/main">
          <x14:cfRule type="dataBar" id="{F665804D-A0CA-445E-B308-112F779E27BA}">
            <x14:dataBar minLength="0" maxLength="100" border="1" negativeBarBorderColorSameAsPositive="0">
              <x14:cfvo type="autoMin"/>
              <x14:cfvo type="autoMax"/>
              <x14:borderColor rgb="FF63C384"/>
              <x14:negativeFillColor rgb="FFFF0000"/>
              <x14:negativeBorderColor rgb="FFFF0000"/>
              <x14:axisColor rgb="FF000000"/>
            </x14:dataBar>
          </x14:cfRule>
          <xm:sqref>AB60:AB65</xm:sqref>
        </x14:conditionalFormatting>
        <x14:conditionalFormatting xmlns:xm="http://schemas.microsoft.com/office/excel/2006/main">
          <x14:cfRule type="dataBar" id="{1F37911B-BDD4-4B0D-AFEE-2361CC8B0506}">
            <x14:dataBar minLength="0" maxLength="100" border="1" negativeBarBorderColorSameAsPositive="0">
              <x14:cfvo type="autoMin"/>
              <x14:cfvo type="autoMax"/>
              <x14:borderColor rgb="FF63C384"/>
              <x14:negativeFillColor rgb="FFFF0000"/>
              <x14:negativeBorderColor rgb="FFFF0000"/>
              <x14:axisColor rgb="FF000000"/>
            </x14:dataBar>
          </x14:cfRule>
          <xm:sqref>AG60:AG65</xm:sqref>
        </x14:conditionalFormatting>
        <x14:conditionalFormatting xmlns:xm="http://schemas.microsoft.com/office/excel/2006/main">
          <x14:cfRule type="dataBar" id="{A89EDDE6-C9FB-4DD4-8A37-BF3A997AD887}">
            <x14:dataBar minLength="0" maxLength="100" gradient="0">
              <x14:cfvo type="autoMin"/>
              <x14:cfvo type="autoMax"/>
              <x14:negativeFillColor rgb="FFFF0000"/>
              <x14:axisColor rgb="FF000000"/>
            </x14:dataBar>
          </x14:cfRule>
          <xm:sqref>O97:O104</xm:sqref>
        </x14:conditionalFormatting>
        <x14:conditionalFormatting xmlns:xm="http://schemas.microsoft.com/office/excel/2006/main">
          <x14:cfRule type="dataBar" id="{B3E4BEE6-4024-4B71-B682-0942812548EF}">
            <x14:dataBar minLength="0" maxLength="100" border="1" negativeBarBorderColorSameAsPositive="0">
              <x14:cfvo type="autoMin"/>
              <x14:cfvo type="autoMax"/>
              <x14:borderColor rgb="FF63C384"/>
              <x14:negativeFillColor rgb="FFFF0000"/>
              <x14:negativeBorderColor rgb="FFFF0000"/>
              <x14:axisColor rgb="FF000000"/>
            </x14:dataBar>
          </x14:cfRule>
          <xm:sqref>AB97:AB104</xm:sqref>
        </x14:conditionalFormatting>
        <x14:conditionalFormatting xmlns:xm="http://schemas.microsoft.com/office/excel/2006/main">
          <x14:cfRule type="dataBar" id="{7FA02D42-31C4-4AB3-9B24-7ABB7B303F1B}">
            <x14:dataBar minLength="0" maxLength="100" border="1" negativeBarBorderColorSameAsPositive="0">
              <x14:cfvo type="autoMin"/>
              <x14:cfvo type="autoMax"/>
              <x14:borderColor rgb="FF63C384"/>
              <x14:negativeFillColor rgb="FFFF0000"/>
              <x14:negativeBorderColor rgb="FFFF0000"/>
              <x14:axisColor rgb="FF000000"/>
            </x14:dataBar>
          </x14:cfRule>
          <xm:sqref>AG97:AG104</xm:sqref>
        </x14:conditionalFormatting>
        <x14:conditionalFormatting xmlns:xm="http://schemas.microsoft.com/office/excel/2006/main">
          <x14:cfRule type="dataBar" id="{19323031-36E9-4ED5-957E-47B0E53AB858}">
            <x14:dataBar minLength="0" maxLength="100" gradient="0">
              <x14:cfvo type="autoMin"/>
              <x14:cfvo type="autoMax"/>
              <x14:negativeFillColor rgb="FFFF0000"/>
              <x14:axisColor rgb="FF000000"/>
            </x14:dataBar>
          </x14:cfRule>
          <xm:sqref>O118</xm:sqref>
        </x14:conditionalFormatting>
        <x14:conditionalFormatting xmlns:xm="http://schemas.microsoft.com/office/excel/2006/main">
          <x14:cfRule type="dataBar" id="{2B6DDD61-CB61-4995-81A4-0956D33276C8}">
            <x14:dataBar minLength="0" maxLength="100" border="1" negativeBarBorderColorSameAsPositive="0">
              <x14:cfvo type="autoMin"/>
              <x14:cfvo type="autoMax"/>
              <x14:borderColor rgb="FF63C384"/>
              <x14:negativeFillColor rgb="FFFF0000"/>
              <x14:negativeBorderColor rgb="FFFF0000"/>
              <x14:axisColor rgb="FF000000"/>
            </x14:dataBar>
          </x14:cfRule>
          <xm:sqref>AB118</xm:sqref>
        </x14:conditionalFormatting>
        <x14:conditionalFormatting xmlns:xm="http://schemas.microsoft.com/office/excel/2006/main">
          <x14:cfRule type="dataBar" id="{9B745043-E7B6-424B-B404-B7442FDE547E}">
            <x14:dataBar minLength="0" maxLength="100" border="1" negativeBarBorderColorSameAsPositive="0">
              <x14:cfvo type="autoMin"/>
              <x14:cfvo type="autoMax"/>
              <x14:borderColor rgb="FF63C384"/>
              <x14:negativeFillColor rgb="FFFF0000"/>
              <x14:negativeBorderColor rgb="FFFF0000"/>
              <x14:axisColor rgb="FF000000"/>
            </x14:dataBar>
          </x14:cfRule>
          <xm:sqref>AG118</xm:sqref>
        </x14:conditionalFormatting>
        <x14:conditionalFormatting xmlns:xm="http://schemas.microsoft.com/office/excel/2006/main">
          <x14:cfRule type="dataBar" id="{3A3CC9C1-3577-4F58-A804-4F5A09BC2A35}">
            <x14:dataBar minLength="0" maxLength="100" border="1" negativeBarBorderColorSameAsPositive="0">
              <x14:cfvo type="autoMin"/>
              <x14:cfvo type="autoMax"/>
              <x14:borderColor rgb="FF63C384"/>
              <x14:negativeFillColor rgb="FFFF0000"/>
              <x14:negativeBorderColor rgb="FFFF0000"/>
              <x14:axisColor rgb="FF000000"/>
            </x14:dataBar>
          </x14:cfRule>
          <xm:sqref>O47:O52</xm:sqref>
        </x14:conditionalFormatting>
        <x14:conditionalFormatting xmlns:xm="http://schemas.microsoft.com/office/excel/2006/main">
          <x14:cfRule type="dataBar" id="{FC2E5EC9-6142-4E28-BBF1-D1D61A668968}">
            <x14:dataBar minLength="0" maxLength="100" border="1" negativeBarBorderColorSameAsPositive="0">
              <x14:cfvo type="autoMin"/>
              <x14:cfvo type="autoMax"/>
              <x14:borderColor rgb="FF638EC6"/>
              <x14:negativeFillColor rgb="FFFF0000"/>
              <x14:negativeBorderColor rgb="FFFF0000"/>
              <x14:axisColor rgb="FF000000"/>
            </x14:dataBar>
          </x14:cfRule>
          <xm:sqref>AB47:AB52</xm:sqref>
        </x14:conditionalFormatting>
        <x14:conditionalFormatting xmlns:xm="http://schemas.microsoft.com/office/excel/2006/main">
          <x14:cfRule type="dataBar" id="{2E8139AE-6041-44E8-A18E-F2EB989A39DA}">
            <x14:dataBar minLength="0" maxLength="100" border="1" negativeBarBorderColorSameAsPositive="0">
              <x14:cfvo type="autoMin"/>
              <x14:cfvo type="autoMax"/>
              <x14:borderColor rgb="FF638EC6"/>
              <x14:negativeFillColor rgb="FFFF0000"/>
              <x14:negativeBorderColor rgb="FFFF0000"/>
              <x14:axisColor rgb="FF000000"/>
            </x14:dataBar>
          </x14:cfRule>
          <xm:sqref>AG47:AG52</xm:sqref>
        </x14:conditionalFormatting>
        <x14:conditionalFormatting xmlns:xm="http://schemas.microsoft.com/office/excel/2006/main">
          <x14:cfRule type="dataBar" id="{892DCCA8-5F9B-4C74-98D1-14B01A5550DD}">
            <x14:dataBar minLength="0" maxLength="100" gradient="0">
              <x14:cfvo type="autoMin"/>
              <x14:cfvo type="autoMax"/>
              <x14:negativeFillColor rgb="FFFF0000"/>
              <x14:axisColor rgb="FF000000"/>
            </x14:dataBar>
          </x14:cfRule>
          <xm:sqref>O110:O113</xm:sqref>
        </x14:conditionalFormatting>
        <x14:conditionalFormatting xmlns:xm="http://schemas.microsoft.com/office/excel/2006/main">
          <x14:cfRule type="dataBar" id="{3BDA433B-4D15-43D3-83C0-40C6B47CB02B}">
            <x14:dataBar minLength="0" maxLength="100" border="1" negativeBarBorderColorSameAsPositive="0">
              <x14:cfvo type="autoMin"/>
              <x14:cfvo type="autoMax"/>
              <x14:borderColor rgb="FF63C384"/>
              <x14:negativeFillColor rgb="FFFF0000"/>
              <x14:negativeBorderColor rgb="FFFF0000"/>
              <x14:axisColor rgb="FF000000"/>
            </x14:dataBar>
          </x14:cfRule>
          <xm:sqref>AB110:AB113</xm:sqref>
        </x14:conditionalFormatting>
        <x14:conditionalFormatting xmlns:xm="http://schemas.microsoft.com/office/excel/2006/main">
          <x14:cfRule type="dataBar" id="{322F5A97-82FD-4C89-A398-A4CE6FBFBCCB}">
            <x14:dataBar minLength="0" maxLength="100" border="1" negativeBarBorderColorSameAsPositive="0">
              <x14:cfvo type="autoMin"/>
              <x14:cfvo type="autoMax"/>
              <x14:borderColor rgb="FF63C384"/>
              <x14:negativeFillColor rgb="FFFF0000"/>
              <x14:negativeBorderColor rgb="FFFF0000"/>
              <x14:axisColor rgb="FF000000"/>
            </x14:dataBar>
          </x14:cfRule>
          <xm:sqref>AG110:AG113</xm:sqref>
        </x14:conditionalFormatting>
        <x14:conditionalFormatting xmlns:xm="http://schemas.microsoft.com/office/excel/2006/main">
          <x14:cfRule type="dataBar" id="{C89E1676-19C4-4787-91B5-CD389E466EFB}">
            <x14:dataBar minLength="0" maxLength="100" gradient="0">
              <x14:cfvo type="autoMin"/>
              <x14:cfvo type="autoMax"/>
              <x14:negativeFillColor rgb="FFFF0000"/>
              <x14:axisColor rgb="FF000000"/>
            </x14:dataBar>
          </x14:cfRule>
          <xm:sqref>O86:O91</xm:sqref>
        </x14:conditionalFormatting>
        <x14:conditionalFormatting xmlns:xm="http://schemas.microsoft.com/office/excel/2006/main">
          <x14:cfRule type="dataBar" id="{5AFC9D27-EA0C-45A0-BCEA-C5762873CF26}">
            <x14:dataBar minLength="0" maxLength="100" border="1" negativeBarBorderColorSameAsPositive="0">
              <x14:cfvo type="autoMin"/>
              <x14:cfvo type="autoMax"/>
              <x14:borderColor rgb="FF63C384"/>
              <x14:negativeFillColor rgb="FFFF0000"/>
              <x14:negativeBorderColor rgb="FFFF0000"/>
              <x14:axisColor rgb="FF000000"/>
            </x14:dataBar>
          </x14:cfRule>
          <xm:sqref>AB86:AB91</xm:sqref>
        </x14:conditionalFormatting>
        <x14:conditionalFormatting xmlns:xm="http://schemas.microsoft.com/office/excel/2006/main">
          <x14:cfRule type="dataBar" id="{6ECF901F-E247-4A47-957D-53AAEF906E76}">
            <x14:dataBar minLength="0" maxLength="100" border="1" negativeBarBorderColorSameAsPositive="0">
              <x14:cfvo type="autoMin"/>
              <x14:cfvo type="autoMax"/>
              <x14:borderColor rgb="FF63C384"/>
              <x14:negativeFillColor rgb="FFFF0000"/>
              <x14:negativeBorderColor rgb="FFFF0000"/>
              <x14:axisColor rgb="FF000000"/>
            </x14:dataBar>
          </x14:cfRule>
          <xm:sqref>AG86:AG91</xm:sqref>
        </x14:conditionalFormatting>
        <x14:conditionalFormatting xmlns:xm="http://schemas.microsoft.com/office/excel/2006/main">
          <x14:cfRule type="dataBar" id="{361D4E8E-E707-4EA2-AC08-4FAE92792436}">
            <x14:dataBar minLength="0" maxLength="100" gradient="0">
              <x14:cfvo type="autoMin"/>
              <x14:cfvo type="autoMax"/>
              <x14:negativeFillColor rgb="FFFF0000"/>
              <x14:axisColor rgb="FF000000"/>
            </x14:dataBar>
          </x14:cfRule>
          <xm:sqref>S7:T42</xm:sqref>
        </x14:conditionalFormatting>
        <x14:conditionalFormatting xmlns:xm="http://schemas.microsoft.com/office/excel/2006/main">
          <x14:cfRule type="dataBar" id="{3A11FDB3-FEE7-4E8B-85DB-8D6BAD2CEA7B}">
            <x14:dataBar minLength="0" maxLength="100" border="1" negativeBarBorderColorSameAsPositive="0">
              <x14:cfvo type="autoMin"/>
              <x14:cfvo type="autoMax"/>
              <x14:borderColor rgb="FF63C384"/>
              <x14:negativeFillColor rgb="FFFF0000"/>
              <x14:negativeBorderColor rgb="FFFF0000"/>
              <x14:axisColor rgb="FF000000"/>
            </x14:dataBar>
          </x14:cfRule>
          <xm:sqref>AB7:AB42</xm:sqref>
        </x14:conditionalFormatting>
        <x14:conditionalFormatting xmlns:xm="http://schemas.microsoft.com/office/excel/2006/main">
          <x14:cfRule type="dataBar" id="{CA91DC98-C287-4168-930F-23535FCAC147}">
            <x14:dataBar minLength="0" maxLength="100" border="1" negativeBarBorderColorSameAsPositive="0">
              <x14:cfvo type="autoMin"/>
              <x14:cfvo type="autoMax"/>
              <x14:borderColor rgb="FF63C384"/>
              <x14:negativeFillColor rgb="FFFF0000"/>
              <x14:negativeBorderColor rgb="FFFF0000"/>
              <x14:axisColor rgb="FF000000"/>
            </x14:dataBar>
          </x14:cfRule>
          <xm:sqref>AG7:AG42</xm:sqref>
        </x14:conditionalFormatting>
        <x14:conditionalFormatting xmlns:xm="http://schemas.microsoft.com/office/excel/2006/main">
          <x14:cfRule type="dataBar" id="{A5150A2F-D139-4191-BEE7-B201E556EADE}">
            <x14:dataBar minLength="0" maxLength="100" gradient="0">
              <x14:cfvo type="autoMin"/>
              <x14:cfvo type="autoMax"/>
              <x14:negativeFillColor rgb="FFFF0000"/>
              <x14:axisColor rgb="FF000000"/>
            </x14:dataBar>
          </x14:cfRule>
          <xm:sqref>O7:O42</xm:sqref>
        </x14:conditionalFormatting>
        <x14:conditionalFormatting xmlns:xm="http://schemas.microsoft.com/office/excel/2006/main">
          <x14:cfRule type="dataBar" id="{4B3A5710-0C01-4C24-89DD-9F0004639A62}">
            <x14:dataBar minLength="0" maxLength="100" gradient="0">
              <x14:cfvo type="autoMin"/>
              <x14:cfvo type="autoMax"/>
              <x14:negativeFillColor rgb="FFFF0000"/>
              <x14:axisColor rgb="FF000000"/>
            </x14:dataBar>
          </x14:cfRule>
          <xm:sqref>O70:O80</xm:sqref>
        </x14:conditionalFormatting>
        <x14:conditionalFormatting xmlns:xm="http://schemas.microsoft.com/office/excel/2006/main">
          <x14:cfRule type="dataBar" id="{18DF9EF2-4973-4F81-A2D1-261D76830C06}">
            <x14:dataBar minLength="0" maxLength="100" border="1" negativeBarBorderColorSameAsPositive="0">
              <x14:cfvo type="autoMin"/>
              <x14:cfvo type="autoMax"/>
              <x14:borderColor rgb="FF63C384"/>
              <x14:negativeFillColor rgb="FFFF0000"/>
              <x14:negativeBorderColor rgb="FFFF0000"/>
              <x14:axisColor rgb="FF000000"/>
            </x14:dataBar>
          </x14:cfRule>
          <xm:sqref>AB70:AB80</xm:sqref>
        </x14:conditionalFormatting>
        <x14:conditionalFormatting xmlns:xm="http://schemas.microsoft.com/office/excel/2006/main">
          <x14:cfRule type="dataBar" id="{EB19BB9B-788E-412A-9A25-4335A0440C3E}">
            <x14:dataBar minLength="0" maxLength="100" border="1" negativeBarBorderColorSameAsPositive="0">
              <x14:cfvo type="autoMin"/>
              <x14:cfvo type="autoMax"/>
              <x14:borderColor rgb="FF63C384"/>
              <x14:negativeFillColor rgb="FFFF0000"/>
              <x14:negativeBorderColor rgb="FFFF0000"/>
              <x14:axisColor rgb="FF000000"/>
            </x14:dataBar>
          </x14:cfRule>
          <xm:sqref>AG70:AG80</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FA7FDA84-FA16-4EAB-ABC7-1D9A1E8689EC}">
          <x14:formula1>
            <xm:f>tkrBbg!$AA:$AA</xm:f>
          </x14:formula1>
          <xm:sqref>K7:K42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EE748-4A53-4173-9F0D-50FE9DBEC5EF}">
  <sheetPr>
    <tabColor theme="9"/>
  </sheetPr>
  <dimension ref="A2:AH56"/>
  <sheetViews>
    <sheetView showGridLines="0" workbookViewId="0">
      <pane xSplit="3" ySplit="6" topLeftCell="D7" activePane="bottomRight" state="frozen"/>
      <selection pane="topRight" activeCell="D1" sqref="D1"/>
      <selection pane="bottomLeft" activeCell="A6" sqref="A6"/>
      <selection pane="bottomRight" activeCell="G43" sqref="G43"/>
    </sheetView>
  </sheetViews>
  <sheetFormatPr defaultColWidth="8.7265625" defaultRowHeight="10.5" x14ac:dyDescent="0.25"/>
  <cols>
    <col min="1" max="1" width="8.7265625" style="2"/>
    <col min="2" max="2" width="6.26953125" style="2" bestFit="1" customWidth="1"/>
    <col min="3" max="3" width="8.7265625" style="2"/>
    <col min="4" max="4" width="6.453125" style="2" bestFit="1" customWidth="1"/>
    <col min="5" max="6" width="8.7265625" style="25"/>
    <col min="7" max="8" width="20.1796875" style="2" bestFit="1" customWidth="1"/>
    <col min="9" max="10" width="9.81640625" style="2" bestFit="1" customWidth="1"/>
    <col min="11" max="11" width="8.7265625" style="2"/>
    <col min="12" max="12" width="11.81640625" style="2" customWidth="1"/>
    <col min="13" max="19" width="8.7265625" style="2"/>
    <col min="20" max="20" width="5.453125" style="2" customWidth="1"/>
    <col min="21" max="21" width="5.26953125" style="2" customWidth="1"/>
    <col min="22" max="22" width="8.7265625" style="2"/>
    <col min="23" max="23" width="21.1796875" style="2" bestFit="1" customWidth="1"/>
    <col min="24" max="24" width="8.7265625" style="2"/>
    <col min="25" max="26" width="9.81640625" style="2" bestFit="1" customWidth="1"/>
    <col min="27" max="29" width="8.7265625" style="2"/>
    <col min="30" max="31" width="9.81640625" style="2" bestFit="1" customWidth="1"/>
    <col min="32" max="16384" width="8.7265625" style="2"/>
  </cols>
  <sheetData>
    <row r="2" spans="1:34" x14ac:dyDescent="0.25">
      <c r="C2" s="10" t="s">
        <v>464</v>
      </c>
      <c r="D2" s="25" cm="1">
        <f t="array" aca="1" ref="D2" ca="1">ROWS(_xlfn._xlws.FILTER(_xlfn.ANCHORARRAY(tkrBbg!O2),(_xlfn.ANCHORARRAY(tkrBbg!O2)&lt;&gt;0)*(_xlfn.ANCHORARRAY(tkrBbg!O2)&lt;&gt;"#N/A Field Not Applicable")*(_xlfn.ANCHORARRAY(tkrBbg!O2)&lt;&gt;"#N/A Invalid Security")*(_xlfn.ANCHORARRAY(tkrBbg!O2)&lt;&gt;"#N/A Requesting Data...")*(_xlfn.ANCHORARRAY(tkrBbg!O2)&lt;&gt;"ticker")))</f>
        <v>68</v>
      </c>
    </row>
    <row r="3" spans="1:34" x14ac:dyDescent="0.25">
      <c r="C3" s="2" t="s">
        <v>548</v>
      </c>
      <c r="D3" s="25">
        <f ca="1">ROWS(_xlfn.UNIQUE(_xlfn.ANCHORARRAY(tkrBbg!H2),FALSE,TRUE))</f>
        <v>23</v>
      </c>
      <c r="E3" s="2"/>
      <c r="J3" s="2" t="s">
        <v>554</v>
      </c>
      <c r="K3" s="8" t="e">
        <f>AVERAGE(K7:K57)</f>
        <v>#VALUE!</v>
      </c>
      <c r="M3" s="8">
        <f>AVERAGE(M7:M57)</f>
        <v>339.59413902472329</v>
      </c>
      <c r="N3" s="8">
        <f>AVERAGE(N7:N57)</f>
        <v>364.87911251799721</v>
      </c>
      <c r="P3" s="8" t="e">
        <f>AVERAGE(P7:P57)</f>
        <v>#VALUE!</v>
      </c>
    </row>
    <row r="4" spans="1:34" x14ac:dyDescent="0.25">
      <c r="C4" s="2" t="s">
        <v>549</v>
      </c>
      <c r="D4" s="25">
        <f ca="1">D2-D3</f>
        <v>45</v>
      </c>
      <c r="E4" s="2"/>
      <c r="J4" s="2" t="s">
        <v>555</v>
      </c>
      <c r="K4" s="8" t="e">
        <f>_xlfn.STDEV.P(K7:K57)</f>
        <v>#VALUE!</v>
      </c>
      <c r="M4" s="8">
        <f>_xlfn.STDEV.P(M7:M57)</f>
        <v>143.75790031910412</v>
      </c>
      <c r="N4" s="8">
        <f>_xlfn.STDEV.P(N7:N57)</f>
        <v>147.15183534188006</v>
      </c>
      <c r="P4" s="8" t="e">
        <f>_xlfn.STDEV.P(P7:P57)</f>
        <v>#VALUE!</v>
      </c>
      <c r="Y4" s="17"/>
    </row>
    <row r="5" spans="1:34" x14ac:dyDescent="0.25">
      <c r="Y5" s="17">
        <f ca="1">WORKDAY(TODAY()-15,1)</f>
        <v>43998</v>
      </c>
      <c r="Z5" s="17">
        <f ca="1">Y5</f>
        <v>43998</v>
      </c>
      <c r="AD5" s="17">
        <f ca="1">WORKDAY(TODAY()-32,1)</f>
        <v>43983</v>
      </c>
      <c r="AE5" s="17">
        <f ca="1">AD5</f>
        <v>43983</v>
      </c>
    </row>
    <row r="6" spans="1:34" ht="33" x14ac:dyDescent="0.3">
      <c r="A6" s="27" t="s">
        <v>552</v>
      </c>
      <c r="B6" s="27" t="s">
        <v>573</v>
      </c>
      <c r="C6" s="27" t="s">
        <v>439</v>
      </c>
      <c r="D6" s="28" t="s">
        <v>551</v>
      </c>
      <c r="E6" s="27" t="s">
        <v>474</v>
      </c>
      <c r="F6" s="27" t="s">
        <v>475</v>
      </c>
      <c r="G6" s="27" t="s">
        <v>465</v>
      </c>
      <c r="H6" s="27" t="s">
        <v>466</v>
      </c>
      <c r="I6" s="27" t="s">
        <v>470</v>
      </c>
      <c r="J6" s="27" t="s">
        <v>471</v>
      </c>
      <c r="K6" s="27" t="s">
        <v>472</v>
      </c>
      <c r="L6" s="27" t="s">
        <v>467</v>
      </c>
      <c r="M6" s="27" t="s">
        <v>468</v>
      </c>
      <c r="N6" s="27" t="s">
        <v>469</v>
      </c>
      <c r="O6" s="27" t="s">
        <v>473</v>
      </c>
      <c r="P6" s="27" t="s">
        <v>479</v>
      </c>
      <c r="Q6" s="27" t="s">
        <v>478</v>
      </c>
      <c r="R6" s="27" t="s">
        <v>480</v>
      </c>
      <c r="S6" s="27" t="s">
        <v>556</v>
      </c>
      <c r="T6" s="27" t="s">
        <v>576</v>
      </c>
      <c r="U6" s="27" t="s">
        <v>577</v>
      </c>
      <c r="V6" s="1" t="s">
        <v>553</v>
      </c>
      <c r="W6" s="1" t="s">
        <v>450</v>
      </c>
      <c r="X6" s="1" t="s">
        <v>560</v>
      </c>
      <c r="Y6" s="27" t="s">
        <v>574</v>
      </c>
      <c r="Z6" s="27" t="s">
        <v>575</v>
      </c>
      <c r="AA6" s="27" t="s">
        <v>473</v>
      </c>
      <c r="AB6" s="27" t="s">
        <v>479</v>
      </c>
      <c r="AC6" s="27" t="s">
        <v>579</v>
      </c>
      <c r="AD6" s="27" t="s">
        <v>580</v>
      </c>
      <c r="AE6" s="27" t="s">
        <v>581</v>
      </c>
      <c r="AF6" s="27" t="s">
        <v>473</v>
      </c>
      <c r="AG6" s="27" t="s">
        <v>479</v>
      </c>
      <c r="AH6" s="27" t="s">
        <v>579</v>
      </c>
    </row>
    <row r="7" spans="1:34" x14ac:dyDescent="0.25">
      <c r="A7" s="2" t="str" cm="1">
        <f t="array" aca="1" ref="A7:A51" ca="1">_xlfn._xlws.SORT(_xlfn._xlws.FILTER(_xlfn.ANCHORARRAY(tkrBbg!O2),NOT(ISNUMBER(_xlfn.XMATCH(_xlfn.ANCHORARRAY(tkrBbg!O2),_xlfn.ANCHORARRAY(tkrBbg!W2))))*(_xlfn.ANCHORARRAY(tkrBbg!O2)&lt;&gt;0)*(_xlfn.ANCHORARRAY(tkrBbg!O2)&lt;&gt;"#N/A Field Not Applicable")*(_xlfn.ANCHORARRAY(tkrBbg!O2)&lt;&gt;"#N/A Invalid Security")*(_xlfn.ANCHORARRAY(tkrBbg!O2)&lt;&gt;"#N/A Requesting Data...")*(_xlfn.ANCHORARRAY(tkrBbg!O2)&lt;&gt;"ticker")*(_xlfn.ANCHORARRAY(tkrBbg!O2)&lt;&gt;"NA error")))</f>
        <v>ACFP</v>
      </c>
      <c r="B7" s="2" cm="1">
        <f t="array" aca="1" ref="B7:B51" ca="1">IF(_xlfn.ANCHORARRAY(tkrBbg!Y2)&gt;2,_xlfn.ANCHORARRAY(tkrBbg!Y2),"-")</f>
        <v>3</v>
      </c>
      <c r="C7" s="6" t="s">
        <v>481</v>
      </c>
      <c r="D7" s="25" t="str" cm="1">
        <f t="array" aca="1" ref="D7:D51" ca="1">IF(ISNUMBER(_xlfn.XMATCH(_xlfn.ANCHORARRAY(A7),_xlfn.ANCHORARRAY(tkrBbg!W2))),"single","-")</f>
        <v>-</v>
      </c>
      <c r="E7" s="26" t="s">
        <v>370</v>
      </c>
      <c r="F7" s="26" t="s">
        <v>372</v>
      </c>
      <c r="G7" s="2" t="str" cm="1">
        <f t="array" ref="G7">_xll.BDP(E7,"security_name")</f>
        <v>ACFP 4 1/8 PERP</v>
      </c>
      <c r="H7" s="2" t="str" cm="1">
        <f t="array" ref="H7">_xll.BDP(F7,"security_name")</f>
        <v>ACFP 2 5/8 PERP</v>
      </c>
      <c r="I7" s="17" t="e" cm="1">
        <f t="array" ref="I7">_xll.BDP(E7,"nxt_call_dt")*1</f>
        <v>#VALUE!</v>
      </c>
      <c r="J7" s="17" cm="1">
        <f t="array" ref="J7">_xll.BDP(F7,"nxt_call_dt")*1</f>
        <v>45687</v>
      </c>
      <c r="K7" s="24" t="e">
        <f t="shared" ref="K7:K51" si="0">(J7-I7)/365</f>
        <v>#VALUE!</v>
      </c>
      <c r="L7" s="26" t="s">
        <v>108</v>
      </c>
      <c r="M7" s="8" cm="1">
        <f t="array" ref="M7">_xll.BDP(E7,$L7)</f>
        <v>434.6661376953125</v>
      </c>
      <c r="N7" s="8" cm="1">
        <f t="array" ref="N7">_xll.BDP(F7,$L7)</f>
        <v>789.74798583984375</v>
      </c>
      <c r="O7" s="8">
        <f t="shared" ref="O7:O51" si="1">N7-M7</f>
        <v>355.08184814453125</v>
      </c>
      <c r="P7" s="8" t="e">
        <f>IF(K7=0,"-",O7/K7)</f>
        <v>#VALUE!</v>
      </c>
      <c r="Q7" s="2" t="str" cm="1">
        <f t="array" ref="Q7">_xll.BDP(E7,"rtg_moody")</f>
        <v>#N/A N/A</v>
      </c>
      <c r="R7" s="2" t="str" cm="1">
        <f t="array" ref="R7">_xll.BDP(F7,"rtg_moody")</f>
        <v>#N/A N/A</v>
      </c>
      <c r="S7" s="23" t="e">
        <f t="shared" ref="S7:S11" si="2">IF(P7="-","-",(P7-$P$3)/(2*$P$4))</f>
        <v>#VALUE!</v>
      </c>
      <c r="T7" s="23" t="str" cm="1">
        <f t="array" ref="T7">_xll.BDP(E7,"crncy")</f>
        <v>EUR</v>
      </c>
      <c r="U7" s="23" t="str" cm="1">
        <f t="array" ref="U7">_xll.BDP(F7,"crncy")</f>
        <v>EUR</v>
      </c>
      <c r="V7" s="2" t="s">
        <v>582</v>
      </c>
      <c r="W7" s="2" t="str" cm="1">
        <f t="array" aca="1" ref="W7:W51" ca="1">INDEX(tkrBbg!N:N,_xlfn.XMATCH(_xlfn.ANCHORARRAY(A7),tkrBbg!H:H))</f>
        <v>Consumer, Cyclical</v>
      </c>
      <c r="X7" s="2" t="s">
        <v>582</v>
      </c>
      <c r="Y7" s="8" cm="1">
        <f t="array" aca="1" ref="Y7" ca="1">_xll.BDH(E7,$L7,Y$5)</f>
        <v>-38.368000000000002</v>
      </c>
      <c r="Z7" s="8" cm="1">
        <f t="array" aca="1" ref="Z7" ca="1">_xll.BDH(F7,$L7,Z$5)</f>
        <v>715.86</v>
      </c>
      <c r="AA7" s="8" t="e">
        <f t="shared" ref="AA7" ca="1" si="3">Z7-Y7</f>
        <v>#VALUE!</v>
      </c>
      <c r="AB7" s="8" t="e">
        <f t="shared" ref="AB7:AB14" si="4">IF(K7=0,"-",AA7/K7)</f>
        <v>#VALUE!</v>
      </c>
      <c r="AC7" s="8" t="e">
        <f>IF(AB7="-","-",P7-AB7)</f>
        <v>#VALUE!</v>
      </c>
      <c r="AD7" s="8" cm="1">
        <f t="array" aca="1" ref="AD7" ca="1">_xll.BDH(E7,$L7,AD$5)</f>
        <v>246.91300000000001</v>
      </c>
      <c r="AE7" s="8" cm="1">
        <f t="array" aca="1" ref="AE7" ca="1">_xll.BDH(F7,$L7,AE$5)</f>
        <v>675.86900000000003</v>
      </c>
      <c r="AF7" s="8" t="str">
        <f t="shared" ref="AF7:AF18" ca="1" si="5">IFERROR(AE7-AD7,"-")</f>
        <v>-</v>
      </c>
      <c r="AG7" s="8" t="e">
        <f ca="1">IF(OR(K7=0,AF7="-"),"-",AF7/K7)</f>
        <v>#VALUE!</v>
      </c>
      <c r="AH7" s="8" t="e">
        <f ca="1">IF(AG7="-","-",P7-AG7)</f>
        <v>#VALUE!</v>
      </c>
    </row>
    <row r="8" spans="1:34" x14ac:dyDescent="0.25">
      <c r="A8" s="2" t="str">
        <f ca="1"/>
        <v>AKEFP</v>
      </c>
      <c r="B8" s="2">
        <f ca="1"/>
        <v>3</v>
      </c>
      <c r="C8" s="6" t="s">
        <v>483</v>
      </c>
      <c r="D8" s="25" t="str">
        <f ca="1"/>
        <v>-</v>
      </c>
      <c r="E8" s="26" t="s">
        <v>243</v>
      </c>
      <c r="F8" s="26" t="s">
        <v>245</v>
      </c>
      <c r="G8" s="2" t="str" cm="1">
        <f t="array" ref="G8">_xll.BDP(E8,"security_name")</f>
        <v>AKEFP 4 3/4 PERP</v>
      </c>
      <c r="H8" s="2" t="str" cm="1">
        <f t="array" ref="H8">_xll.BDP(F8,"security_name")</f>
        <v>AKEFP 1 1/2 PERP</v>
      </c>
      <c r="I8" s="17" cm="1">
        <f t="array" ref="I8">_xll.BDP(E8,"nxt_call_dt")*1</f>
        <v>44133</v>
      </c>
      <c r="J8" s="17" cm="1">
        <f t="array" ref="J8">_xll.BDP(F8,"nxt_call_dt")*1</f>
        <v>45951</v>
      </c>
      <c r="K8" s="24">
        <f t="shared" si="0"/>
        <v>4.9808219178082194</v>
      </c>
      <c r="L8" s="26" t="s">
        <v>108</v>
      </c>
      <c r="M8" s="8" cm="1">
        <f t="array" ref="M8">_xll.BDP(E8,$L8)</f>
        <v>198.90731811523438</v>
      </c>
      <c r="N8" s="8" cm="1">
        <f t="array" ref="N8">_xll.BDP(F8,$L8)</f>
        <v>299.50140380859375</v>
      </c>
      <c r="O8" s="8">
        <f t="shared" si="1"/>
        <v>100.59408569335938</v>
      </c>
      <c r="P8" s="8">
        <f t="shared" ref="P8:P51" si="6">IF(K8=0,"-",O8/K8)</f>
        <v>20.196282331175013</v>
      </c>
      <c r="Q8" s="2" t="str" cm="1">
        <f t="array" ref="Q8">_xll.BDP(E8,"rtg_moody")</f>
        <v>Baa3</v>
      </c>
      <c r="R8" s="2" t="str" cm="1">
        <f t="array" ref="R8">_xll.BDP(F8,"rtg_moody")</f>
        <v>Baa3</v>
      </c>
      <c r="S8" s="23" t="e">
        <f t="shared" si="2"/>
        <v>#VALUE!</v>
      </c>
      <c r="T8" s="23" t="str" cm="1">
        <f t="array" ref="T8">_xll.BDP(E8,"crncy")</f>
        <v>EUR</v>
      </c>
      <c r="U8" s="23" t="str" cm="1">
        <f t="array" ref="U8">_xll.BDP(F8,"crncy")</f>
        <v>EUR</v>
      </c>
      <c r="V8" s="2" t="s">
        <v>582</v>
      </c>
      <c r="W8" s="2" t="str">
        <f ca="1"/>
        <v>Basic Materials</v>
      </c>
      <c r="X8" s="2" t="s">
        <v>582</v>
      </c>
      <c r="Y8" s="8" cm="1">
        <f t="array" aca="1" ref="Y8" ca="1">_xll.BDH(E8,$L8,Y$5)</f>
        <v>222.06899999999999</v>
      </c>
      <c r="Z8" s="8" cm="1">
        <f t="array" aca="1" ref="Z8" ca="1">_xll.BDH(F8,$L8,Z$5)</f>
        <v>266.46499999999997</v>
      </c>
      <c r="AA8" s="8" t="e">
        <f t="shared" ref="AA8:AA51" ca="1" si="7">Z8-Y8</f>
        <v>#VALUE!</v>
      </c>
      <c r="AB8" s="8" t="e">
        <f t="shared" ca="1" si="4"/>
        <v>#VALUE!</v>
      </c>
      <c r="AC8" s="8" t="e">
        <f t="shared" ref="AC8:AC51" ca="1" si="8">IF(AB8="-","-",P8-AB8)</f>
        <v>#VALUE!</v>
      </c>
      <c r="AD8" s="8" cm="1">
        <f t="array" aca="1" ref="AD8" ca="1">_xll.BDH(E8,$L8,AD$5)</f>
        <v>189.874</v>
      </c>
      <c r="AE8" s="8" cm="1">
        <f t="array" aca="1" ref="AE8" ca="1">_xll.BDH(F8,$L8,AE$5)</f>
        <v>308.36200000000002</v>
      </c>
      <c r="AF8" s="8" t="str">
        <f t="shared" ca="1" si="5"/>
        <v>-</v>
      </c>
      <c r="AG8" s="8" t="str">
        <f t="shared" ref="AG8:AG51" ca="1" si="9">IF(OR(K8=0,AF8="-"),"-",AF8/K8)</f>
        <v>-</v>
      </c>
      <c r="AH8" s="8" t="str">
        <f t="shared" ref="AH8:AH51" ca="1" si="10">IF(AG8="-","-",P8-AG8)</f>
        <v>-</v>
      </c>
    </row>
    <row r="9" spans="1:34" x14ac:dyDescent="0.25">
      <c r="A9" s="2" t="str">
        <f ca="1"/>
        <v>AKFAST</v>
      </c>
      <c r="B9" s="2" t="str">
        <f ca="1"/>
        <v>-</v>
      </c>
      <c r="C9" s="6" t="s">
        <v>484</v>
      </c>
      <c r="D9" s="25" t="str">
        <f ca="1"/>
        <v>-</v>
      </c>
      <c r="E9" s="26" t="s">
        <v>382</v>
      </c>
      <c r="F9" s="26" t="s">
        <v>383</v>
      </c>
      <c r="G9" s="2" t="str" cm="1">
        <f t="array" ref="G9">_xll.BDP(E9,"security_name")</f>
        <v>AKFAST 3 7/8 10/05/78</v>
      </c>
      <c r="H9" s="2" t="str" cm="1">
        <f t="array" ref="H9">_xll.BDP(F9,"security_name")</f>
        <v>AKFAST 2.249 05/17/81</v>
      </c>
      <c r="I9" s="17" cm="1">
        <f t="array" ref="I9">_xll.BDP(E9,"nxt_call_dt")*1</f>
        <v>45115</v>
      </c>
      <c r="J9" s="17" cm="1">
        <f t="array" ref="J9">_xll.BDP(F9,"nxt_call_dt")*1</f>
        <v>46070</v>
      </c>
      <c r="K9" s="24">
        <f t="shared" si="0"/>
        <v>2.6164383561643834</v>
      </c>
      <c r="L9" s="26" t="s">
        <v>108</v>
      </c>
      <c r="M9" s="8" cm="1">
        <f t="array" ref="M9">_xll.BDP(E9,$L9)</f>
        <v>401.22723388671875</v>
      </c>
      <c r="N9" s="8" cm="1">
        <f t="array" ref="N9">_xll.BDP(F9,$L9)</f>
        <v>430.00665283203125</v>
      </c>
      <c r="O9" s="8">
        <f t="shared" si="1"/>
        <v>28.7794189453125</v>
      </c>
      <c r="P9" s="8">
        <f t="shared" si="6"/>
        <v>10.999463785381218</v>
      </c>
      <c r="Q9" s="2" t="str" cm="1">
        <f t="array" ref="Q9">_xll.BDP(E9,"rtg_moody")</f>
        <v>#N/A N/A</v>
      </c>
      <c r="R9" s="2" t="str" cm="1">
        <f t="array" ref="R9">_xll.BDP(F9,"rtg_moody")</f>
        <v>#N/A N/A</v>
      </c>
      <c r="S9" s="23" t="e">
        <f t="shared" si="2"/>
        <v>#VALUE!</v>
      </c>
      <c r="T9" s="23" t="str" cm="1">
        <f t="array" ref="T9">_xll.BDP(E9,"crncy")</f>
        <v>EUR</v>
      </c>
      <c r="U9" s="23" t="str" cm="1">
        <f t="array" ref="U9">_xll.BDP(F9,"crncy")</f>
        <v>EUR</v>
      </c>
      <c r="V9" s="2" t="s">
        <v>582</v>
      </c>
      <c r="W9" s="2" t="str">
        <f ca="1"/>
        <v>Financial</v>
      </c>
      <c r="X9" s="2" t="s">
        <v>582</v>
      </c>
      <c r="Y9" s="8" cm="1">
        <f t="array" aca="1" ref="Y9" ca="1">_xll.BDH(E9,$L9,Y$5)</f>
        <v>367.52800000000002</v>
      </c>
      <c r="Z9" s="8" cm="1">
        <f t="array" aca="1" ref="Z9" ca="1">_xll.BDH(F9,$L9,Z$5)</f>
        <v>400.43799999999999</v>
      </c>
      <c r="AA9" s="8" t="e">
        <f t="shared" ca="1" si="7"/>
        <v>#VALUE!</v>
      </c>
      <c r="AB9" s="8" t="e">
        <f t="shared" ca="1" si="4"/>
        <v>#VALUE!</v>
      </c>
      <c r="AC9" s="8" t="e">
        <f t="shared" ca="1" si="8"/>
        <v>#VALUE!</v>
      </c>
      <c r="AD9" s="8" cm="1">
        <f t="array" aca="1" ref="AD9" ca="1">_xll.BDH(E9,$L9,AD$5)</f>
        <v>416.99900000000002</v>
      </c>
      <c r="AE9" s="8" cm="1">
        <f t="array" aca="1" ref="AE9" ca="1">_xll.BDH(F9,$L9,AE$5)</f>
        <v>447.41899999999998</v>
      </c>
      <c r="AF9" s="8" t="str">
        <f t="shared" ca="1" si="5"/>
        <v>-</v>
      </c>
      <c r="AG9" s="8" t="str">
        <f t="shared" ca="1" si="9"/>
        <v>-</v>
      </c>
      <c r="AH9" s="8" t="str">
        <f t="shared" ca="1" si="10"/>
        <v>-</v>
      </c>
    </row>
    <row r="10" spans="1:34" x14ac:dyDescent="0.25">
      <c r="A10" s="2" t="str">
        <f ca="1"/>
        <v>AMXLMM</v>
      </c>
      <c r="B10" s="2" t="str">
        <f ca="1"/>
        <v>-</v>
      </c>
      <c r="C10" s="6" t="s">
        <v>486</v>
      </c>
      <c r="D10" s="25" t="str">
        <f ca="1"/>
        <v>-</v>
      </c>
      <c r="E10" s="26" t="s">
        <v>270</v>
      </c>
      <c r="F10" s="26" t="s">
        <v>269</v>
      </c>
      <c r="G10" s="2" t="str" cm="1">
        <f t="array" ref="G10">_xll.BDP(E10,"security_name")</f>
        <v>AMXLMM 6 3/8 09/06/73</v>
      </c>
      <c r="H10" s="2" t="str" cm="1">
        <f t="array" ref="H10">_xll.BDP(F10,"security_name")</f>
        <v>AMXLMM 6 3/8 09/06/73</v>
      </c>
      <c r="I10" s="17" cm="1">
        <f t="array" ref="I10">_xll.BDP(E10,"nxt_call_dt")*1</f>
        <v>44080</v>
      </c>
      <c r="J10" s="17" cm="1">
        <f t="array" ref="J10">_xll.BDP(F10,"nxt_call_dt")*1</f>
        <v>45175</v>
      </c>
      <c r="K10" s="24">
        <f t="shared" si="0"/>
        <v>3</v>
      </c>
      <c r="L10" s="26" t="s">
        <v>108</v>
      </c>
      <c r="M10" s="8" cm="1">
        <f t="array" ref="M10">_xll.BDP(E10,$L10)</f>
        <v>386.110107421875</v>
      </c>
      <c r="N10" s="8" cm="1">
        <f t="array" ref="N10">_xll.BDP(F10,$L10)</f>
        <v>249.71058654785156</v>
      </c>
      <c r="O10" s="8">
        <f t="shared" si="1"/>
        <v>-136.39952087402344</v>
      </c>
      <c r="P10" s="8">
        <f t="shared" si="6"/>
        <v>-45.466506958007813</v>
      </c>
      <c r="Q10" s="2" t="str" cm="1">
        <f t="array" ref="Q10">_xll.BDP(E10,"rtg_moody")</f>
        <v>Baa2</v>
      </c>
      <c r="R10" s="2" t="str" cm="1">
        <f t="array" ref="R10">_xll.BDP(F10,"rtg_moody")</f>
        <v>Baa2</v>
      </c>
      <c r="S10" s="23" t="e">
        <f t="shared" si="2"/>
        <v>#VALUE!</v>
      </c>
      <c r="T10" s="23" t="str" cm="1">
        <f t="array" ref="T10">_xll.BDP(E10,"crncy")</f>
        <v>GBP</v>
      </c>
      <c r="U10" s="23" t="str" cm="1">
        <f t="array" ref="U10">_xll.BDP(F10,"crncy")</f>
        <v>EUR</v>
      </c>
      <c r="V10" s="2" t="s">
        <v>582</v>
      </c>
      <c r="W10" s="2" t="str">
        <f ca="1"/>
        <v>Communications</v>
      </c>
      <c r="X10" s="2" t="s">
        <v>582</v>
      </c>
      <c r="Y10" s="8" cm="1">
        <f t="array" aca="1" ref="Y10" ca="1">_xll.BDH(E10,$L10,Y$5)</f>
        <v>341.75</v>
      </c>
      <c r="Z10" s="8" cm="1">
        <f t="array" aca="1" ref="Z10" ca="1">_xll.BDH(F10,$L10,Z$5)</f>
        <v>223.404</v>
      </c>
      <c r="AA10" s="8" t="e">
        <f t="shared" ca="1" si="7"/>
        <v>#VALUE!</v>
      </c>
      <c r="AB10" s="8" t="e">
        <f t="shared" ca="1" si="4"/>
        <v>#VALUE!</v>
      </c>
      <c r="AC10" s="8" t="e">
        <f t="shared" ca="1" si="8"/>
        <v>#VALUE!</v>
      </c>
      <c r="AD10" s="8" cm="1">
        <f t="array" aca="1" ref="AD10" ca="1">_xll.BDH(E10,$L10,AD$5)</f>
        <v>386.72399999999999</v>
      </c>
      <c r="AE10" s="8" cm="1">
        <f t="array" aca="1" ref="AE10" ca="1">_xll.BDH(F10,$L10,AE$5)</f>
        <v>244.96899999999999</v>
      </c>
      <c r="AF10" s="8" t="str">
        <f t="shared" ca="1" si="5"/>
        <v>-</v>
      </c>
      <c r="AG10" s="8" t="str">
        <f t="shared" ca="1" si="9"/>
        <v>-</v>
      </c>
      <c r="AH10" s="8" t="str">
        <f t="shared" ca="1" si="10"/>
        <v>-</v>
      </c>
    </row>
    <row r="11" spans="1:34" x14ac:dyDescent="0.25">
      <c r="A11" s="2" t="str">
        <f ca="1"/>
        <v>ARNDTN</v>
      </c>
      <c r="B11" s="2">
        <f ca="1"/>
        <v>5</v>
      </c>
      <c r="C11" s="6" t="s">
        <v>488</v>
      </c>
      <c r="D11" s="25" t="str">
        <f ca="1"/>
        <v>-</v>
      </c>
      <c r="E11" s="26" t="s">
        <v>392</v>
      </c>
      <c r="F11" s="26" t="s">
        <v>391</v>
      </c>
      <c r="G11" s="2" t="str" cm="1">
        <f t="array" ref="G11">_xll.BDP(E11,"security_name")</f>
        <v>ARNDTN 5 1/4 PERP</v>
      </c>
      <c r="H11" s="2" t="str" cm="1">
        <f t="array" ref="H11">_xll.BDP(F11,"security_name")</f>
        <v>ARNDTN 2 7/8 PERP</v>
      </c>
      <c r="I11" s="17" cm="1">
        <f t="array" ref="I11">_xll.BDP(E11,"nxt_call_dt")*1</f>
        <v>45128</v>
      </c>
      <c r="J11" s="17" cm="1">
        <f t="array" ref="J11">_xll.BDP(F11,"nxt_call_dt")*1</f>
        <v>45669</v>
      </c>
      <c r="K11" s="24">
        <f t="shared" si="0"/>
        <v>1.4821917808219178</v>
      </c>
      <c r="L11" s="26" t="s">
        <v>108</v>
      </c>
      <c r="M11" s="8" cm="1">
        <f t="array" ref="M11">_xll.BDP(E11,$L11)</f>
        <v>484.54107666015625</v>
      </c>
      <c r="N11" s="8" cm="1">
        <f t="array" ref="N11">_xll.BDP(F11,$L11)</f>
        <v>450.45147705078125</v>
      </c>
      <c r="O11" s="8">
        <f t="shared" si="1"/>
        <v>-34.089599609375</v>
      </c>
      <c r="P11" s="8">
        <f t="shared" si="6"/>
        <v>-22.999452601519177</v>
      </c>
      <c r="Q11" s="2" t="str" cm="1">
        <f t="array" ref="Q11">_xll.BDP(E11,"rtg_moody")</f>
        <v>#N/A N/A</v>
      </c>
      <c r="R11" s="2" t="str" cm="1">
        <f t="array" ref="R11">_xll.BDP(F11,"rtg_moody")</f>
        <v>#N/A N/A</v>
      </c>
      <c r="S11" s="23" t="e">
        <f t="shared" si="2"/>
        <v>#VALUE!</v>
      </c>
      <c r="T11" s="23" t="str" cm="1">
        <f t="array" ref="T11">_xll.BDP(E11,"crncy")</f>
        <v>USD</v>
      </c>
      <c r="U11" s="23" t="str" cm="1">
        <f t="array" ref="U11">_xll.BDP(F11,"crncy")</f>
        <v>EUR</v>
      </c>
      <c r="V11" s="2" t="s">
        <v>582</v>
      </c>
      <c r="W11" s="2" t="str">
        <f ca="1"/>
        <v>Financial</v>
      </c>
      <c r="X11" s="2" t="s">
        <v>582</v>
      </c>
      <c r="Y11" s="8" cm="1">
        <f t="array" aca="1" ref="Y11" ca="1">_xll.BDH(E11,$L11,Y$5)</f>
        <v>471.68299999999999</v>
      </c>
      <c r="Z11" s="8" cm="1">
        <f t="array" aca="1" ref="Z11" ca="1">_xll.BDH(F11,$L11,Z$5)</f>
        <v>414.67700000000002</v>
      </c>
      <c r="AA11" s="8" t="e">
        <f t="shared" ca="1" si="7"/>
        <v>#VALUE!</v>
      </c>
      <c r="AB11" s="8" t="e">
        <f t="shared" ca="1" si="4"/>
        <v>#VALUE!</v>
      </c>
      <c r="AC11" s="8" t="e">
        <f t="shared" ca="1" si="8"/>
        <v>#VALUE!</v>
      </c>
      <c r="AD11" s="8" cm="1">
        <f t="array" aca="1" ref="AD11" ca="1">_xll.BDH(E11,$L11,AD$5)</f>
        <v>585.07100000000003</v>
      </c>
      <c r="AE11" s="8" cm="1">
        <f t="array" aca="1" ref="AE11" ca="1">_xll.BDH(F11,$L11,AE$5)</f>
        <v>502.24599999999998</v>
      </c>
      <c r="AF11" s="8" t="str">
        <f t="shared" ca="1" si="5"/>
        <v>-</v>
      </c>
      <c r="AG11" s="8" t="str">
        <f t="shared" ca="1" si="9"/>
        <v>-</v>
      </c>
      <c r="AH11" s="8" t="str">
        <f t="shared" ca="1" si="10"/>
        <v>-</v>
      </c>
    </row>
    <row r="12" spans="1:34" x14ac:dyDescent="0.25">
      <c r="A12" s="2" t="str">
        <f ca="1"/>
        <v>BAYNGR</v>
      </c>
      <c r="B12" s="2">
        <f ca="1"/>
        <v>4</v>
      </c>
      <c r="C12" s="6" t="s">
        <v>490</v>
      </c>
      <c r="D12" s="25" t="str">
        <f ca="1"/>
        <v>-</v>
      </c>
      <c r="E12" s="26" t="s">
        <v>233</v>
      </c>
      <c r="F12" s="26" t="s">
        <v>234</v>
      </c>
      <c r="G12" s="2" t="str" cm="1">
        <f t="array" ref="G12">_xll.BDP(E12,"security_name")</f>
        <v>BAYNGR 3 3/4 07/01/74</v>
      </c>
      <c r="H12" s="2" t="str" cm="1">
        <f t="array" ref="H12">_xll.BDP(F12,"security_name")</f>
        <v>BAYNGR 2 3/8 11/12/79</v>
      </c>
      <c r="I12" s="17" cm="1">
        <f t="array" ref="I12">_xll.BDP(E12,"nxt_call_dt")*1</f>
        <v>45474</v>
      </c>
      <c r="J12" s="17" cm="1">
        <f t="array" ref="J12">_xll.BDP(F12,"nxt_call_dt")*1</f>
        <v>45700</v>
      </c>
      <c r="K12" s="24">
        <f t="shared" si="0"/>
        <v>0.61917808219178083</v>
      </c>
      <c r="L12" s="26" t="s">
        <v>108</v>
      </c>
      <c r="M12" s="8" cm="1">
        <f t="array" ref="M12">_xll.BDP(E12,$L12)</f>
        <v>309.01751708984375</v>
      </c>
      <c r="N12" s="8" cm="1">
        <f t="array" ref="N12">_xll.BDP(F12,$L12)</f>
        <v>330.95693969726563</v>
      </c>
      <c r="O12" s="8">
        <f t="shared" si="1"/>
        <v>21.939422607421875</v>
      </c>
      <c r="P12" s="8">
        <f t="shared" si="6"/>
        <v>35.43313828189816</v>
      </c>
      <c r="Q12" s="2" t="str" cm="1">
        <f t="array" ref="Q12">_xll.BDP(E12,"rtg_moody")</f>
        <v>Baa3</v>
      </c>
      <c r="R12" s="2" t="str" cm="1">
        <f t="array" ref="R12">_xll.BDP(F12,"rtg_moody")</f>
        <v>Baa3</v>
      </c>
      <c r="S12" s="23" t="e">
        <f t="shared" ref="S12:S51" si="11">IF(P12="-","-",(P12-$P$3)/(2*$P$4))</f>
        <v>#VALUE!</v>
      </c>
      <c r="T12" s="23" t="str" cm="1">
        <f t="array" ref="T12">_xll.BDP(E12,"crncy")</f>
        <v>EUR</v>
      </c>
      <c r="U12" s="23" t="str" cm="1">
        <f t="array" ref="U12">_xll.BDP(F12,"crncy")</f>
        <v>EUR</v>
      </c>
      <c r="V12" s="2" t="s">
        <v>582</v>
      </c>
      <c r="W12" s="2" t="str">
        <f ca="1"/>
        <v>Consumer, Non-cyclical</v>
      </c>
      <c r="X12" s="2" t="s">
        <v>582</v>
      </c>
      <c r="Y12" s="8" cm="1">
        <f t="array" aca="1" ref="Y12" ca="1">_xll.BDH(E12,$L12,Y$5)</f>
        <v>286.34899999999999</v>
      </c>
      <c r="Z12" s="8" cm="1">
        <f t="array" aca="1" ref="Z12" ca="1">_xll.BDH(F12,$L12,Z$5)</f>
        <v>304.68700000000001</v>
      </c>
      <c r="AA12" s="8" t="e">
        <f t="shared" ca="1" si="7"/>
        <v>#VALUE!</v>
      </c>
      <c r="AB12" s="8" t="e">
        <f t="shared" ca="1" si="4"/>
        <v>#VALUE!</v>
      </c>
      <c r="AC12" s="8" t="e">
        <f t="shared" ca="1" si="8"/>
        <v>#VALUE!</v>
      </c>
      <c r="AD12" s="8" cm="1">
        <f t="array" aca="1" ref="AD12" ca="1">_xll.BDH(E12,$L12,AD$5)</f>
        <v>286.50799999999998</v>
      </c>
      <c r="AE12" s="8" cm="1">
        <f t="array" aca="1" ref="AE12" ca="1">_xll.BDH(F12,$L12,AE$5)</f>
        <v>312.52699999999999</v>
      </c>
      <c r="AF12" s="8" t="str">
        <f t="shared" ca="1" si="5"/>
        <v>-</v>
      </c>
      <c r="AG12" s="8" t="str">
        <f t="shared" ca="1" si="9"/>
        <v>-</v>
      </c>
      <c r="AH12" s="8" t="str">
        <f t="shared" ca="1" si="10"/>
        <v>-</v>
      </c>
    </row>
    <row r="13" spans="1:34" x14ac:dyDescent="0.25">
      <c r="A13" s="2" t="str">
        <f ca="1"/>
        <v>BERTEL</v>
      </c>
      <c r="B13" s="2" t="str">
        <f ca="1"/>
        <v>-</v>
      </c>
      <c r="C13" s="6" t="s">
        <v>491</v>
      </c>
      <c r="D13" s="25" t="str">
        <f ca="1"/>
        <v>-</v>
      </c>
      <c r="E13" s="26" t="s">
        <v>271</v>
      </c>
      <c r="F13" s="26" t="s">
        <v>272</v>
      </c>
      <c r="G13" s="2" t="str" cm="1">
        <f t="array" ref="G13">_xll.BDP(E13,"security_name")</f>
        <v>BERTEL 3 04/23/75</v>
      </c>
      <c r="H13" s="2" t="str" cm="1">
        <f t="array" ref="H13">_xll.BDP(F13,"security_name")</f>
        <v>BERTEL 3 1/2 04/23/75</v>
      </c>
      <c r="I13" s="17" cm="1">
        <f t="array" ref="I13">_xll.BDP(E13,"nxt_call_dt")*1</f>
        <v>45039</v>
      </c>
      <c r="J13" s="17" cm="1">
        <f t="array" ref="J13">_xll.BDP(F13,"nxt_call_dt")*1</f>
        <v>46500</v>
      </c>
      <c r="K13" s="24">
        <f t="shared" si="0"/>
        <v>4.0027397260273974</v>
      </c>
      <c r="L13" s="26" t="s">
        <v>108</v>
      </c>
      <c r="M13" s="8" cm="1">
        <f t="array" ref="M13">_xll.BDP(E13,$L13)</f>
        <v>384.8529052734375</v>
      </c>
      <c r="N13" s="8" cm="1">
        <f t="array" ref="N13">_xll.BDP(F13,$L13)</f>
        <v>385.72879028320313</v>
      </c>
      <c r="O13" s="8">
        <f t="shared" si="1"/>
        <v>0.875885009765625</v>
      </c>
      <c r="P13" s="8">
        <f t="shared" si="6"/>
        <v>0.21882137478744224</v>
      </c>
      <c r="Q13" s="2" t="str" cm="1">
        <f t="array" ref="Q13">_xll.BDP(E13,"rtg_moody")</f>
        <v>Ba1</v>
      </c>
      <c r="R13" s="2" t="str" cm="1">
        <f t="array" ref="R13">_xll.BDP(F13,"rtg_moody")</f>
        <v>Ba1</v>
      </c>
      <c r="S13" s="23" t="e">
        <f t="shared" si="11"/>
        <v>#VALUE!</v>
      </c>
      <c r="T13" s="23" t="str" cm="1">
        <f t="array" ref="T13">_xll.BDP(E13,"crncy")</f>
        <v>EUR</v>
      </c>
      <c r="U13" s="23" t="str" cm="1">
        <f t="array" ref="U13">_xll.BDP(F13,"crncy")</f>
        <v>EUR</v>
      </c>
      <c r="V13" s="2" t="s">
        <v>582</v>
      </c>
      <c r="W13" s="2" t="str">
        <f ca="1"/>
        <v>Communications</v>
      </c>
      <c r="X13" s="2" t="s">
        <v>582</v>
      </c>
      <c r="Y13" s="8" cm="1">
        <f t="array" aca="1" ref="Y13" ca="1">_xll.BDH(E13,$L13,Y$5)</f>
        <v>353.84800000000001</v>
      </c>
      <c r="Z13" s="8" cm="1">
        <f t="array" aca="1" ref="Z13" ca="1">_xll.BDH(F13,$L13,Z$5)</f>
        <v>364.733</v>
      </c>
      <c r="AA13" s="8" t="e">
        <f t="shared" ca="1" si="7"/>
        <v>#VALUE!</v>
      </c>
      <c r="AB13" s="8" t="e">
        <f t="shared" ca="1" si="4"/>
        <v>#VALUE!</v>
      </c>
      <c r="AC13" s="8" t="e">
        <f t="shared" ca="1" si="8"/>
        <v>#VALUE!</v>
      </c>
      <c r="AD13" s="8" cm="1">
        <f t="array" aca="1" ref="AD13" ca="1">_xll.BDH(E13,$L13,AD$5)</f>
        <v>411.60199999999998</v>
      </c>
      <c r="AE13" s="8" cm="1">
        <f t="array" aca="1" ref="AE13" ca="1">_xll.BDH(F13,$L13,AE$5)</f>
        <v>394.86099999999999</v>
      </c>
      <c r="AF13" s="8" t="str">
        <f t="shared" ca="1" si="5"/>
        <v>-</v>
      </c>
      <c r="AG13" s="8" t="str">
        <f t="shared" ca="1" si="9"/>
        <v>-</v>
      </c>
      <c r="AH13" s="8" t="str">
        <f t="shared" ca="1" si="10"/>
        <v>-</v>
      </c>
    </row>
    <row r="14" spans="1:34" x14ac:dyDescent="0.25">
      <c r="A14" s="2" t="str">
        <f ca="1"/>
        <v>BHP</v>
      </c>
      <c r="B14" s="2">
        <f ca="1"/>
        <v>5</v>
      </c>
      <c r="C14" s="6" t="s">
        <v>492</v>
      </c>
      <c r="D14" s="25" t="str">
        <f ca="1"/>
        <v>-</v>
      </c>
      <c r="E14" s="26" t="s">
        <v>268</v>
      </c>
      <c r="F14" s="26" t="s">
        <v>266</v>
      </c>
      <c r="G14" s="2" t="str" cm="1">
        <f t="array" ref="G14">_xll.BDP(E14,"security_name")</f>
        <v>BHP 6 1/2 10/22/77</v>
      </c>
      <c r="H14" s="2" t="str" cm="1">
        <f t="array" ref="H14">_xll.BDP(F14,"security_name")</f>
        <v>BHP 6 3/4 10/19/75</v>
      </c>
      <c r="I14" s="17" cm="1">
        <f t="array" ref="I14">_xll.BDP(E14,"nxt_call_dt")*1</f>
        <v>44856</v>
      </c>
      <c r="J14" s="17" cm="1">
        <f t="array" ref="J14">_xll.BDP(F14,"nxt_call_dt")*1</f>
        <v>45950</v>
      </c>
      <c r="K14" s="24">
        <f t="shared" si="0"/>
        <v>2.9972602739726026</v>
      </c>
      <c r="L14" s="26" t="s">
        <v>411</v>
      </c>
      <c r="M14" s="8" cm="1">
        <f t="array" ref="M14">_xll.BDP(E14,$L14)</f>
        <v>253.26906408731645</v>
      </c>
      <c r="N14" s="8" cm="1">
        <f t="array" ref="N14">_xll.BDP(F14,$L14)</f>
        <v>311.42361122893448</v>
      </c>
      <c r="O14" s="8">
        <f t="shared" si="1"/>
        <v>58.154547141618025</v>
      </c>
      <c r="P14" s="8">
        <f t="shared" si="6"/>
        <v>19.402568287651352</v>
      </c>
      <c r="Q14" s="2" t="str" cm="1">
        <f t="array" ref="Q14">_xll.BDP(E14,"rtg_moody")</f>
        <v>Baa1</v>
      </c>
      <c r="R14" s="2" t="str" cm="1">
        <f t="array" ref="R14">_xll.BDP(F14,"rtg_moody")</f>
        <v>Baa1</v>
      </c>
      <c r="S14" s="23" t="e">
        <f t="shared" si="11"/>
        <v>#VALUE!</v>
      </c>
      <c r="T14" s="23" t="str" cm="1">
        <f t="array" ref="T14">_xll.BDP(E14,"crncy")</f>
        <v>GBP</v>
      </c>
      <c r="U14" s="23" t="str" cm="1">
        <f t="array" ref="U14">_xll.BDP(F14,"crncy")</f>
        <v>USD</v>
      </c>
      <c r="V14" s="2" t="s">
        <v>582</v>
      </c>
      <c r="W14" s="2" t="str">
        <f ca="1"/>
        <v>Basic Materials</v>
      </c>
      <c r="X14" s="2" t="s">
        <v>582</v>
      </c>
      <c r="Y14" s="8" cm="1">
        <f t="array" aca="1" ref="Y14" ca="1">_xll.BDH(E14,$L14,Y$5)</f>
        <v>266.786</v>
      </c>
      <c r="Z14" s="8" cm="1">
        <f t="array" aca="1" ref="Z14" ca="1">_xll.BDH(F14,$L14,Z$5)</f>
        <v>306.625</v>
      </c>
      <c r="AA14" s="8" t="e">
        <f t="shared" ca="1" si="7"/>
        <v>#VALUE!</v>
      </c>
      <c r="AB14" s="8" t="e">
        <f t="shared" ca="1" si="4"/>
        <v>#VALUE!</v>
      </c>
      <c r="AC14" s="8" t="e">
        <f t="shared" ca="1" si="8"/>
        <v>#VALUE!</v>
      </c>
      <c r="AD14" s="8" cm="1">
        <f t="array" aca="1" ref="AD14" ca="1">_xll.BDH(E14,$L14,AD$5)</f>
        <v>326.45499999999998</v>
      </c>
      <c r="AE14" s="8" cm="1">
        <f t="array" aca="1" ref="AE14" ca="1">_xll.BDH(F14,$L14,AE$5)</f>
        <v>332.84300000000002</v>
      </c>
      <c r="AF14" s="8" t="str">
        <f t="shared" ca="1" si="5"/>
        <v>-</v>
      </c>
      <c r="AG14" s="8" t="str">
        <f t="shared" ca="1" si="9"/>
        <v>-</v>
      </c>
      <c r="AH14" s="8" t="str">
        <f t="shared" ca="1" si="10"/>
        <v>-</v>
      </c>
    </row>
    <row r="15" spans="1:34" x14ac:dyDescent="0.25">
      <c r="A15" s="2" t="str">
        <f ca="1"/>
        <v>BNFP</v>
      </c>
      <c r="B15" s="2" t="str">
        <f ca="1"/>
        <v>-</v>
      </c>
      <c r="C15" s="6" t="s">
        <v>635</v>
      </c>
      <c r="D15" s="25" t="str">
        <f ca="1"/>
        <v>-</v>
      </c>
      <c r="E15" s="26" t="s">
        <v>605</v>
      </c>
      <c r="F15" s="26" t="s">
        <v>606</v>
      </c>
      <c r="G15" s="2" t="str" cm="1">
        <f t="array" ref="G15">_xll.BDP(E15,"security_name")</f>
        <v>BPLN 3 1/4 PERP</v>
      </c>
      <c r="H15" s="2" t="str" cm="1">
        <f t="array" ref="H15">_xll.BDP(F15,"security_name")</f>
        <v>BPLN 3 5/8 PERP</v>
      </c>
      <c r="I15" s="17" cm="1">
        <f t="array" ref="I15">_xll.BDP(E15,"nxt_call_dt")*1</f>
        <v>46103</v>
      </c>
      <c r="J15" s="17" cm="1">
        <f t="array" ref="J15">_xll.BDP(F15,"nxt_call_dt")*1</f>
        <v>47199</v>
      </c>
      <c r="K15" s="24">
        <f>(J15-I15)/365</f>
        <v>3.0027397260273974</v>
      </c>
      <c r="L15" s="26" t="s">
        <v>108</v>
      </c>
      <c r="M15" s="8" cm="1">
        <f t="array" ref="M15">_xll.BDP(E15,$L15)</f>
        <v>352.66482543945313</v>
      </c>
      <c r="N15" s="8" cm="1">
        <f t="array" ref="N15">_xll.BDP(F15,$L15)</f>
        <v>380.7183837890625</v>
      </c>
      <c r="O15" s="8">
        <f>N15-M15</f>
        <v>28.053558349609375</v>
      </c>
      <c r="P15" s="8">
        <f t="shared" si="6"/>
        <v>9.3426540124155313</v>
      </c>
      <c r="Q15" s="2" t="str" cm="1">
        <f t="array" ref="Q15">_xll.BDP(E15,"rtg_moody")</f>
        <v>A3</v>
      </c>
      <c r="R15" s="2" t="str" cm="1">
        <f t="array" ref="R15">_xll.BDP(F15,"rtg_moody")</f>
        <v>A3</v>
      </c>
      <c r="S15" s="23" t="e">
        <f t="shared" si="11"/>
        <v>#VALUE!</v>
      </c>
      <c r="T15" s="23" t="str" cm="1">
        <f t="array" ref="T15">_xll.BDP(E15,"crncy")</f>
        <v>EUR</v>
      </c>
      <c r="U15" s="23" t="str" cm="1">
        <f t="array" ref="U15">_xll.BDP(F15,"crncy")</f>
        <v>EUR</v>
      </c>
      <c r="V15" s="2" t="s">
        <v>582</v>
      </c>
      <c r="W15" s="2" t="str">
        <f ca="1"/>
        <v>Consumer, Non-cyclical</v>
      </c>
      <c r="X15" s="2" t="s">
        <v>582</v>
      </c>
      <c r="Y15" s="8" t="str" cm="1">
        <f t="array" aca="1" ref="Y15" ca="1">_xll.BDH(E15,$L15,Y$5)</f>
        <v>#N/A N/A</v>
      </c>
      <c r="Z15" s="8" t="str" cm="1">
        <f t="array" aca="1" ref="Z15" ca="1">_xll.BDH(F15,$L15,Z$5)</f>
        <v>#N/A N/A</v>
      </c>
      <c r="AA15" s="8" t="e">
        <f t="shared" ca="1" si="7"/>
        <v>#VALUE!</v>
      </c>
      <c r="AB15" s="8" t="e">
        <f ca="1">IF(K15=0,"-",AA15/K15)</f>
        <v>#VALUE!</v>
      </c>
      <c r="AC15" s="8" t="e">
        <f t="shared" ca="1" si="8"/>
        <v>#VALUE!</v>
      </c>
      <c r="AD15" s="8" t="str" cm="1">
        <f t="array" aca="1" ref="AD15" ca="1">_xll.BDH(E15,$L15,AD$5)</f>
        <v>#N/A N/A</v>
      </c>
      <c r="AE15" s="8" t="str" cm="1">
        <f t="array" aca="1" ref="AE15" ca="1">_xll.BDH(F15,$L15,AE$5)</f>
        <v>#N/A N/A</v>
      </c>
      <c r="AF15" s="8" t="str">
        <f t="shared" ca="1" si="5"/>
        <v>-</v>
      </c>
      <c r="AG15" s="8" t="str">
        <f t="shared" ca="1" si="9"/>
        <v>-</v>
      </c>
      <c r="AH15" s="8" t="str">
        <f t="shared" ca="1" si="10"/>
        <v>-</v>
      </c>
    </row>
    <row r="16" spans="1:34" x14ac:dyDescent="0.25">
      <c r="A16" s="2" t="str">
        <f ca="1"/>
        <v>CNALN</v>
      </c>
      <c r="B16" s="2" t="str">
        <f ca="1"/>
        <v>-</v>
      </c>
      <c r="C16" s="6" t="s">
        <v>495</v>
      </c>
      <c r="D16" s="25" t="str">
        <f ca="1"/>
        <v>-</v>
      </c>
      <c r="E16" s="26" t="s">
        <v>343</v>
      </c>
      <c r="F16" s="26" t="s">
        <v>344</v>
      </c>
      <c r="G16" s="2" t="str" cm="1">
        <f t="array" ref="G16">_xll.BDP(E16,"security_name")</f>
        <v>CNALN 3 04/10/76</v>
      </c>
      <c r="H16" s="2" t="str" cm="1">
        <f t="array" ref="H16">_xll.BDP(F16,"security_name")</f>
        <v>CNALN 5 1/4 04/10/75</v>
      </c>
      <c r="I16" s="17" cm="1">
        <f t="array" ref="I16">_xll.BDP(E16,"nxt_call_dt")*1</f>
        <v>44296</v>
      </c>
      <c r="J16" s="17" cm="1">
        <f t="array" ref="J16">_xll.BDP(F16,"nxt_call_dt")*1</f>
        <v>45757</v>
      </c>
      <c r="K16" s="24">
        <f t="shared" si="0"/>
        <v>4.0027397260273974</v>
      </c>
      <c r="L16" s="26" t="s">
        <v>108</v>
      </c>
      <c r="M16" s="8" cm="1">
        <f t="array" ref="M16">_xll.BDP(E16,$L16)</f>
        <v>534.60784912109375</v>
      </c>
      <c r="N16" s="8" cm="1">
        <f t="array" ref="N16">_xll.BDP(F16,$L16)</f>
        <v>508.30850219726563</v>
      </c>
      <c r="O16" s="8">
        <f t="shared" si="1"/>
        <v>-26.299346923828125</v>
      </c>
      <c r="P16" s="8">
        <f t="shared" si="6"/>
        <v>-6.5703365004772518</v>
      </c>
      <c r="Q16" s="2" t="str" cm="1">
        <f t="array" ref="Q16">_xll.BDP(E16,"rtg_moody")</f>
        <v>Ba1</v>
      </c>
      <c r="R16" s="2" t="str" cm="1">
        <f t="array" ref="R16">_xll.BDP(F16,"rtg_moody")</f>
        <v>Ba1</v>
      </c>
      <c r="S16" s="23" t="e">
        <f t="shared" si="11"/>
        <v>#VALUE!</v>
      </c>
      <c r="T16" s="23" t="str" cm="1">
        <f t="array" ref="T16">_xll.BDP(E16,"crncy")</f>
        <v>EUR</v>
      </c>
      <c r="U16" s="23" t="str" cm="1">
        <f t="array" ref="U16">_xll.BDP(F16,"crncy")</f>
        <v>GBP</v>
      </c>
      <c r="V16" s="2" t="s">
        <v>582</v>
      </c>
      <c r="W16" s="2" t="str">
        <f ca="1"/>
        <v>Utilities</v>
      </c>
      <c r="X16" s="2" t="s">
        <v>582</v>
      </c>
      <c r="Y16" s="8" cm="1">
        <f t="array" aca="1" ref="Y16" ca="1">_xll.BDH(E16,$L16,Y$5)</f>
        <v>439.83100000000002</v>
      </c>
      <c r="Z16" s="8" cm="1">
        <f t="array" aca="1" ref="Z16" ca="1">_xll.BDH(F16,$L16,Z$5)</f>
        <v>498.685</v>
      </c>
      <c r="AA16" s="8" t="e">
        <f t="shared" ca="1" si="7"/>
        <v>#VALUE!</v>
      </c>
      <c r="AB16" s="8" t="e">
        <f t="shared" ref="AB16:AB51" ca="1" si="12">IF(K16=0,"-",AA16/K16)</f>
        <v>#VALUE!</v>
      </c>
      <c r="AC16" s="8" t="e">
        <f t="shared" ca="1" si="8"/>
        <v>#VALUE!</v>
      </c>
      <c r="AD16" s="8" cm="1">
        <f t="array" aca="1" ref="AD16" ca="1">_xll.BDH(E16,$L16,AD$5)</f>
        <v>612.39099999999996</v>
      </c>
      <c r="AE16" s="8" cm="1">
        <f t="array" aca="1" ref="AE16" ca="1">_xll.BDH(F16,$L16,AE$5)</f>
        <v>550.95899999999995</v>
      </c>
      <c r="AF16" s="8" t="str">
        <f t="shared" ca="1" si="5"/>
        <v>-</v>
      </c>
      <c r="AG16" s="8" t="str">
        <f t="shared" ca="1" si="9"/>
        <v>-</v>
      </c>
      <c r="AH16" s="8" t="str">
        <f t="shared" ca="1" si="10"/>
        <v>-</v>
      </c>
    </row>
    <row r="17" spans="1:34" x14ac:dyDescent="0.25">
      <c r="A17" s="2" t="str">
        <f ca="1"/>
        <v>CPIPGR</v>
      </c>
      <c r="B17" s="2" t="str">
        <f ca="1"/>
        <v>-</v>
      </c>
      <c r="C17" s="6" t="s">
        <v>497</v>
      </c>
      <c r="D17" s="25" t="str">
        <f ca="1"/>
        <v>-</v>
      </c>
      <c r="E17" s="26" t="s">
        <v>397</v>
      </c>
      <c r="F17" s="26" t="s">
        <v>398</v>
      </c>
      <c r="G17" s="2" t="str" cm="1">
        <f t="array" ref="G17">_xll.BDP(E17,"security_name")</f>
        <v>CPIPGR 4 3/8 PERP</v>
      </c>
      <c r="H17" s="2" t="str" cm="1">
        <f t="array" ref="H17">_xll.BDP(F17,"security_name")</f>
        <v>CPIPGR 4 7/8 PERP</v>
      </c>
      <c r="I17" s="17" cm="1">
        <f t="array" ref="I17">_xll.BDP(E17,"nxt_call_dt")*1</f>
        <v>45147</v>
      </c>
      <c r="J17" s="17" cm="1">
        <f t="array" ref="J17">_xll.BDP(F17,"nxt_call_dt")*1</f>
        <v>45854</v>
      </c>
      <c r="K17" s="24">
        <f t="shared" si="0"/>
        <v>1.9369863013698629</v>
      </c>
      <c r="L17" s="26" t="s">
        <v>108</v>
      </c>
      <c r="M17" s="8" cm="1">
        <f t="array" ref="M17">_xll.BDP(E17,$L17)</f>
        <v>548.7900390625</v>
      </c>
      <c r="N17" s="8" cm="1">
        <f t="array" ref="N17">_xll.BDP(F17,$L17)</f>
        <v>560.39849853515625</v>
      </c>
      <c r="O17" s="8">
        <f t="shared" si="1"/>
        <v>11.60845947265625</v>
      </c>
      <c r="P17" s="8">
        <f t="shared" si="6"/>
        <v>5.9930519201124914</v>
      </c>
      <c r="Q17" s="2" t="str" cm="1">
        <f t="array" ref="Q17">_xll.BDP(E17,"rtg_moody")</f>
        <v>Ba1</v>
      </c>
      <c r="R17" s="2" t="str" cm="1">
        <f t="array" ref="R17">_xll.BDP(F17,"rtg_moody")</f>
        <v>Ba1</v>
      </c>
      <c r="S17" s="23" t="e">
        <f t="shared" si="11"/>
        <v>#VALUE!</v>
      </c>
      <c r="T17" s="23" t="str" cm="1">
        <f t="array" ref="T17">_xll.BDP(E17,"crncy")</f>
        <v>EUR</v>
      </c>
      <c r="U17" s="23" t="str" cm="1">
        <f t="array" ref="U17">_xll.BDP(F17,"crncy")</f>
        <v>EUR</v>
      </c>
      <c r="V17" s="2" t="s">
        <v>582</v>
      </c>
      <c r="W17" s="2" t="str">
        <f ca="1"/>
        <v>Financial</v>
      </c>
      <c r="X17" s="2" t="s">
        <v>582</v>
      </c>
      <c r="Y17" s="8" cm="1">
        <f t="array" aca="1" ref="Y17" ca="1">_xll.BDH(E17,$L17,Y$5)</f>
        <v>489.16500000000002</v>
      </c>
      <c r="Z17" s="8" cm="1">
        <f t="array" aca="1" ref="Z17" ca="1">_xll.BDH(F17,$L17,Z$5)</f>
        <v>543.26900000000001</v>
      </c>
      <c r="AA17" s="8" t="e">
        <f t="shared" ca="1" si="7"/>
        <v>#VALUE!</v>
      </c>
      <c r="AB17" s="8" t="e">
        <f t="shared" ca="1" si="12"/>
        <v>#VALUE!</v>
      </c>
      <c r="AC17" s="8" t="e">
        <f t="shared" ca="1" si="8"/>
        <v>#VALUE!</v>
      </c>
      <c r="AD17" s="8" cm="1">
        <f t="array" aca="1" ref="AD17" ca="1">_xll.BDH(E17,$L17,AD$5)</f>
        <v>643.33699999999999</v>
      </c>
      <c r="AE17" s="8" cm="1">
        <f t="array" aca="1" ref="AE17" ca="1">_xll.BDH(F17,$L17,AE$5)</f>
        <v>651.85</v>
      </c>
      <c r="AF17" s="8" t="str">
        <f t="shared" ca="1" si="5"/>
        <v>-</v>
      </c>
      <c r="AG17" s="8" t="str">
        <f t="shared" ca="1" si="9"/>
        <v>-</v>
      </c>
      <c r="AH17" s="8" t="str">
        <f t="shared" ca="1" si="10"/>
        <v>-</v>
      </c>
    </row>
    <row r="18" spans="1:34" x14ac:dyDescent="0.25">
      <c r="A18" s="2" t="str">
        <f ca="1"/>
        <v>DBHNGR</v>
      </c>
      <c r="B18" s="2" t="str">
        <f ca="1"/>
        <v>-</v>
      </c>
      <c r="C18" s="6" t="s">
        <v>498</v>
      </c>
      <c r="D18" s="25" t="str">
        <f ca="1"/>
        <v>-</v>
      </c>
      <c r="E18" s="26" t="s">
        <v>249</v>
      </c>
      <c r="F18" s="26" t="s">
        <v>250</v>
      </c>
      <c r="G18" s="2" t="str" cm="1">
        <f t="array" ref="G18">_xll.BDP(E18,"security_name")</f>
        <v>DBHNGR 0.95 PERP</v>
      </c>
      <c r="H18" s="2" t="str" cm="1">
        <f t="array" ref="H18">_xll.BDP(F18,"security_name")</f>
        <v>DBHNGR 1.6 PERP</v>
      </c>
      <c r="I18" s="17" cm="1">
        <f t="array" ref="I18">_xll.BDP(E18,"nxt_call_dt")*1</f>
        <v>45679</v>
      </c>
      <c r="J18" s="17" cm="1">
        <f t="array" ref="J18">_xll.BDP(F18,"nxt_call_dt")*1</f>
        <v>47317</v>
      </c>
      <c r="K18" s="24">
        <f t="shared" si="0"/>
        <v>4.4876712328767123</v>
      </c>
      <c r="L18" s="26" t="s">
        <v>411</v>
      </c>
      <c r="M18" s="8" cm="1">
        <f t="array" ref="M18">_xll.BDP(E18,$L18)</f>
        <v>204.89311715453704</v>
      </c>
      <c r="N18" s="8" cm="1">
        <f t="array" ref="N18">_xll.BDP(F18,$L18)</f>
        <v>210.77858181207958</v>
      </c>
      <c r="O18" s="8">
        <f t="shared" si="1"/>
        <v>5.885464657542542</v>
      </c>
      <c r="P18" s="8">
        <f t="shared" si="6"/>
        <v>1.3114741147759632</v>
      </c>
      <c r="Q18" s="2" t="str" cm="1">
        <f t="array" ref="Q18">_xll.BDP(E18,"rtg_moody")</f>
        <v>A2</v>
      </c>
      <c r="R18" s="2" t="str" cm="1">
        <f t="array" ref="R18">_xll.BDP(F18,"rtg_moody")</f>
        <v>A2</v>
      </c>
      <c r="S18" s="23" t="e">
        <f t="shared" si="11"/>
        <v>#VALUE!</v>
      </c>
      <c r="T18" s="23" t="str" cm="1">
        <f t="array" ref="T18">_xll.BDP(E18,"crncy")</f>
        <v>EUR</v>
      </c>
      <c r="U18" s="23" t="str" cm="1">
        <f t="array" ref="U18">_xll.BDP(F18,"crncy")</f>
        <v>EUR</v>
      </c>
      <c r="V18" s="2" t="s">
        <v>582</v>
      </c>
      <c r="W18" s="2" t="str">
        <f ca="1"/>
        <v>Industrial</v>
      </c>
      <c r="X18" s="2" t="s">
        <v>582</v>
      </c>
      <c r="Y18" s="8" cm="1">
        <f t="array" aca="1" ref="Y18" ca="1">_xll.BDH(E18,$L18,Y$5)</f>
        <v>182.14599999999999</v>
      </c>
      <c r="Z18" s="8" cm="1">
        <f t="array" aca="1" ref="Z18" ca="1">_xll.BDH(F18,$L18,Z$5)</f>
        <v>193.30099999999999</v>
      </c>
      <c r="AA18" s="8" t="e">
        <f t="shared" ca="1" si="7"/>
        <v>#VALUE!</v>
      </c>
      <c r="AB18" s="8" t="e">
        <f t="shared" ca="1" si="12"/>
        <v>#VALUE!</v>
      </c>
      <c r="AC18" s="8" t="e">
        <f t="shared" ca="1" si="8"/>
        <v>#VALUE!</v>
      </c>
      <c r="AD18" s="8" cm="1">
        <f t="array" aca="1" ref="AD18" ca="1">_xll.BDH(E18,$L18,AD$5)</f>
        <v>177.16300000000001</v>
      </c>
      <c r="AE18" s="8" cm="1">
        <f t="array" aca="1" ref="AE18" ca="1">_xll.BDH(F18,$L18,AE$5)</f>
        <v>193.32</v>
      </c>
      <c r="AF18" s="8" t="str">
        <f t="shared" ca="1" si="5"/>
        <v>-</v>
      </c>
      <c r="AG18" s="8" t="str">
        <f t="shared" ca="1" si="9"/>
        <v>-</v>
      </c>
      <c r="AH18" s="8" t="str">
        <f t="shared" ca="1" si="10"/>
        <v>-</v>
      </c>
    </row>
    <row r="19" spans="1:34" x14ac:dyDescent="0.25">
      <c r="A19" s="2" t="str">
        <f ca="1"/>
        <v>EDF</v>
      </c>
      <c r="B19" s="2">
        <f ca="1"/>
        <v>9</v>
      </c>
      <c r="C19" s="6" t="s">
        <v>449</v>
      </c>
      <c r="D19" s="25" t="str">
        <f ca="1"/>
        <v>-</v>
      </c>
      <c r="E19" s="26" t="s">
        <v>378</v>
      </c>
      <c r="F19" s="26" t="s">
        <v>438</v>
      </c>
      <c r="G19" s="2" t="str" cm="1">
        <f t="array" ref="G19">_xll.BDP(E19,"security_name")</f>
        <v>DBOERS 2 3/4 02/05/41</v>
      </c>
      <c r="H19" s="2" t="str" cm="1">
        <f t="array" ref="H19">_xll.BDP(F19,"security_name")</f>
        <v>DBOERS 1 1/4 06/16/47</v>
      </c>
      <c r="I19" s="17" cm="1">
        <f t="array" ref="I19">_xll.BDP(E19,"nxt_call_dt")*1</f>
        <v>44140</v>
      </c>
      <c r="J19" s="17" cm="1">
        <f t="array" ref="J19">_xll.BDP(F19,"nxt_call_dt")*1</f>
        <v>46462</v>
      </c>
      <c r="K19" s="24">
        <f t="shared" si="0"/>
        <v>6.3616438356164382</v>
      </c>
      <c r="L19" s="26" t="s">
        <v>411</v>
      </c>
      <c r="M19" s="8" cm="1">
        <f t="array" ref="M19">_xll.BDP(E19,$L19)</f>
        <v>56.695005313890931</v>
      </c>
      <c r="N19" s="8" cm="1">
        <f t="array" ref="N19">_xll.BDP(F19,$L19)</f>
        <v>156.40320055671077</v>
      </c>
      <c r="O19" s="8">
        <f t="shared" si="1"/>
        <v>99.708195242819841</v>
      </c>
      <c r="P19" s="8">
        <f t="shared" si="6"/>
        <v>15.673338184164187</v>
      </c>
      <c r="Q19" s="2" t="str" cm="1">
        <f t="array" ref="Q19">_xll.BDP(E19,"rtg_moody")</f>
        <v>#N/A N/A</v>
      </c>
      <c r="R19" s="2" t="str" cm="1">
        <f t="array" ref="R19">_xll.BDP(F19,"rtg_moody")</f>
        <v>#N/A N/A</v>
      </c>
      <c r="S19" s="23" t="e">
        <f t="shared" si="11"/>
        <v>#VALUE!</v>
      </c>
      <c r="T19" s="23" t="str" cm="1">
        <f t="array" ref="T19">_xll.BDP(E19,"crncy")</f>
        <v>EUR</v>
      </c>
      <c r="U19" s="23" t="str" cm="1">
        <f t="array" ref="U19">_xll.BDP(F19,"crncy")</f>
        <v>EUR</v>
      </c>
      <c r="V19" s="2" t="s">
        <v>582</v>
      </c>
      <c r="W19" s="2" t="str">
        <f ca="1"/>
        <v>Utilities</v>
      </c>
      <c r="X19" s="2" t="s">
        <v>582</v>
      </c>
      <c r="Y19" s="8" cm="1">
        <f t="array" aca="1" ref="Y19" ca="1">_xll.BDH(E19,$L19,Y$5)</f>
        <v>36.948999999999998</v>
      </c>
      <c r="Z19" s="29" t="str">
        <f ca="1">Y19</f>
        <v>#N/A Requesting Data...</v>
      </c>
      <c r="AA19" s="8" t="e">
        <f t="shared" ca="1" si="7"/>
        <v>#VALUE!</v>
      </c>
      <c r="AB19" s="8" t="e">
        <f t="shared" ca="1" si="12"/>
        <v>#VALUE!</v>
      </c>
      <c r="AC19" s="8" t="e">
        <f t="shared" ca="1" si="8"/>
        <v>#VALUE!</v>
      </c>
      <c r="AD19" s="8" cm="1">
        <f t="array" aca="1" ref="AD19" ca="1">_xll.BDH(E19,$L19,AD$5)</f>
        <v>137.893</v>
      </c>
      <c r="AE19" s="8" t="str" cm="1">
        <f t="array" aca="1" ref="AE19" ca="1">_xll.BDH(F19,$L19,AE$5)</f>
        <v>#N/A N/A</v>
      </c>
      <c r="AF19" s="8" t="str">
        <f ca="1">IFERROR(AE19-AD19,"-")</f>
        <v>-</v>
      </c>
      <c r="AG19" s="8" t="str">
        <f t="shared" ca="1" si="9"/>
        <v>-</v>
      </c>
      <c r="AH19" s="8" t="str">
        <f t="shared" ca="1" si="10"/>
        <v>-</v>
      </c>
    </row>
    <row r="20" spans="1:34" x14ac:dyDescent="0.25">
      <c r="A20" s="2" t="str">
        <f ca="1"/>
        <v>EDPPL</v>
      </c>
      <c r="B20" s="2" t="str">
        <f ca="1"/>
        <v>-</v>
      </c>
      <c r="C20" s="6" t="s">
        <v>500</v>
      </c>
      <c r="D20" s="25" t="str">
        <f ca="1"/>
        <v>-</v>
      </c>
      <c r="E20" s="26" t="s">
        <v>312</v>
      </c>
      <c r="F20" s="26" t="s">
        <v>315</v>
      </c>
      <c r="G20" s="2" t="str" cm="1">
        <f t="array" ref="G20">_xll.BDP(E20,"security_name")</f>
        <v>EDF 4 PERP</v>
      </c>
      <c r="H20" s="2" t="str" cm="1">
        <f t="array" ref="H20">_xll.BDP(F20,"security_name")</f>
        <v>EDF 3 PERP</v>
      </c>
      <c r="I20" s="17" cm="1">
        <f t="array" ref="I20">_xll.BDP(E20,"nxt_call_dt")*1</f>
        <v>45477</v>
      </c>
      <c r="J20" s="17" cm="1">
        <f t="array" ref="J20">_xll.BDP(F20,"nxt_call_dt")*1</f>
        <v>46633</v>
      </c>
      <c r="K20" s="24">
        <f t="shared" si="0"/>
        <v>3.1671232876712327</v>
      </c>
      <c r="L20" s="26" t="s">
        <v>108</v>
      </c>
      <c r="M20" s="8" cm="1">
        <f t="array" ref="M20">_xll.BDP(E20,$L20)</f>
        <v>376.85775756835938</v>
      </c>
      <c r="N20" s="8" cm="1">
        <f t="array" ref="N20">_xll.BDP(F20,$L20)</f>
        <v>407.7589111328125</v>
      </c>
      <c r="O20" s="8">
        <f t="shared" si="1"/>
        <v>30.901153564453125</v>
      </c>
      <c r="P20" s="8">
        <f t="shared" si="6"/>
        <v>9.7568521202641794</v>
      </c>
      <c r="Q20" s="2" t="str" cm="1">
        <f t="array" ref="Q20">_xll.BDP(E20,"rtg_moody")</f>
        <v>Baa3</v>
      </c>
      <c r="R20" s="2" t="str" cm="1">
        <f t="array" ref="R20">_xll.BDP(F20,"rtg_moody")</f>
        <v>Baa3</v>
      </c>
      <c r="S20" s="23" t="e">
        <f t="shared" si="11"/>
        <v>#VALUE!</v>
      </c>
      <c r="T20" s="23" t="str" cm="1">
        <f t="array" ref="T20">_xll.BDP(E20,"crncy")</f>
        <v>EUR</v>
      </c>
      <c r="U20" s="23" t="str" cm="1">
        <f t="array" ref="U20">_xll.BDP(F20,"crncy")</f>
        <v>EUR</v>
      </c>
      <c r="V20" s="2" t="s">
        <v>582</v>
      </c>
      <c r="W20" s="2" t="str">
        <f ca="1"/>
        <v>Utilities</v>
      </c>
      <c r="X20" s="2" t="s">
        <v>582</v>
      </c>
      <c r="Y20" s="8" cm="1">
        <f t="array" aca="1" ref="Y20" ca="1">_xll.BDH(E20,$L20,Y$5)</f>
        <v>363.77300000000002</v>
      </c>
      <c r="Z20" s="8" cm="1">
        <f t="array" aca="1" ref="Z20" ca="1">_xll.BDH(F20,$L20,Z$5)</f>
        <v>374.745</v>
      </c>
      <c r="AA20" s="8" t="e">
        <f t="shared" ca="1" si="7"/>
        <v>#VALUE!</v>
      </c>
      <c r="AB20" s="8" t="e">
        <f t="shared" ca="1" si="12"/>
        <v>#VALUE!</v>
      </c>
      <c r="AC20" s="8" t="e">
        <f t="shared" ca="1" si="8"/>
        <v>#VALUE!</v>
      </c>
      <c r="AD20" s="8" cm="1">
        <f t="array" aca="1" ref="AD20" ca="1">_xll.BDH(E20,$L20,AD$5)</f>
        <v>376.14800000000002</v>
      </c>
      <c r="AE20" s="8" cm="1">
        <f t="array" aca="1" ref="AE20" ca="1">_xll.BDH(F20,$L20,AE$5)</f>
        <v>377.65300000000002</v>
      </c>
      <c r="AF20" s="8" t="str">
        <f t="shared" ref="AF20:AF51" ca="1" si="13">IFERROR(AE20-AD20,"-")</f>
        <v>-</v>
      </c>
      <c r="AG20" s="8" t="str">
        <f t="shared" ca="1" si="9"/>
        <v>-</v>
      </c>
      <c r="AH20" s="8" t="str">
        <f t="shared" ca="1" si="10"/>
        <v>-</v>
      </c>
    </row>
    <row r="21" spans="1:34" x14ac:dyDescent="0.25">
      <c r="A21" s="2" t="str">
        <f ca="1"/>
        <v>ENBW</v>
      </c>
      <c r="B21" s="2">
        <f ca="1"/>
        <v>6</v>
      </c>
      <c r="C21" s="6" t="s">
        <v>501</v>
      </c>
      <c r="D21" s="25" t="str">
        <f ca="1"/>
        <v>-</v>
      </c>
      <c r="E21" s="26" t="s">
        <v>357</v>
      </c>
      <c r="F21" s="26" t="s">
        <v>358</v>
      </c>
      <c r="G21" s="2" t="str" cm="1">
        <f t="array" ref="G21">_xll.BDP(E21,"security_name")</f>
        <v>EDPPL 4.496 04/30/79</v>
      </c>
      <c r="H21" s="2" t="str" cm="1">
        <f t="array" ref="H21">_xll.BDP(F21,"security_name")</f>
        <v>EDPPL 1.7 07/20/80</v>
      </c>
      <c r="I21" s="17" cm="1">
        <f t="array" ref="I21">_xll.BDP(E21,"nxt_call_dt")*1</f>
        <v>45321</v>
      </c>
      <c r="J21" s="17" cm="1">
        <f t="array" ref="J21">_xll.BDP(F21,"nxt_call_dt")*1</f>
        <v>45767</v>
      </c>
      <c r="K21" s="24">
        <f t="shared" si="0"/>
        <v>1.2219178082191782</v>
      </c>
      <c r="L21" s="26" t="s">
        <v>108</v>
      </c>
      <c r="M21" s="8" cm="1">
        <f t="array" ref="M21">_xll.BDP(E21,$L21)</f>
        <v>296.14212036132813</v>
      </c>
      <c r="N21" s="8" cm="1">
        <f t="array" ref="N21">_xll.BDP(F21,$L21)</f>
        <v>203.94309997558594</v>
      </c>
      <c r="O21" s="8">
        <f t="shared" si="1"/>
        <v>-92.199020385742188</v>
      </c>
      <c r="P21" s="8">
        <f t="shared" si="6"/>
        <v>-75.454355248421294</v>
      </c>
      <c r="Q21" s="2" t="str" cm="1">
        <f t="array" ref="Q21">_xll.BDP(E21,"rtg_moody")</f>
        <v>Ba2</v>
      </c>
      <c r="R21" s="2" t="str" cm="1">
        <f t="array" ref="R21">_xll.BDP(F21,"rtg_moody")</f>
        <v>Ba2</v>
      </c>
      <c r="S21" s="23" t="e">
        <f t="shared" si="11"/>
        <v>#VALUE!</v>
      </c>
      <c r="T21" s="23" t="str" cm="1">
        <f t="array" ref="T21">_xll.BDP(E21,"crncy")</f>
        <v>EUR</v>
      </c>
      <c r="U21" s="23" t="str" cm="1">
        <f t="array" ref="U21">_xll.BDP(F21,"crncy")</f>
        <v>EUR</v>
      </c>
      <c r="V21" s="2" t="s">
        <v>582</v>
      </c>
      <c r="W21" s="2" t="str">
        <f ca="1"/>
        <v>Utilities</v>
      </c>
      <c r="X21" s="2" t="s">
        <v>582</v>
      </c>
      <c r="Y21" s="8" cm="1">
        <f t="array" aca="1" ref="Y21" ca="1">_xll.BDH(E21,$L21,Y$5)</f>
        <v>250.124</v>
      </c>
      <c r="Z21" s="8" cm="1">
        <f t="array" aca="1" ref="Z21" ca="1">_xll.BDH(F21,$L21,Z$5)</f>
        <v>200.06800000000001</v>
      </c>
      <c r="AA21" s="8" t="e">
        <f t="shared" ca="1" si="7"/>
        <v>#VALUE!</v>
      </c>
      <c r="AB21" s="8" t="e">
        <f t="shared" ca="1" si="12"/>
        <v>#VALUE!</v>
      </c>
      <c r="AC21" s="8" t="e">
        <f t="shared" ca="1" si="8"/>
        <v>#VALUE!</v>
      </c>
      <c r="AD21" s="8" cm="1">
        <f t="array" aca="1" ref="AD21" ca="1">_xll.BDH(E21,$L21,AD$5)</f>
        <v>322.54700000000003</v>
      </c>
      <c r="AE21" s="8" cm="1">
        <f t="array" aca="1" ref="AE21" ca="1">_xll.BDH(F21,$L21,AE$5)</f>
        <v>207.22900000000001</v>
      </c>
      <c r="AF21" s="8" t="str">
        <f t="shared" ca="1" si="13"/>
        <v>-</v>
      </c>
      <c r="AG21" s="8" t="str">
        <f t="shared" ca="1" si="9"/>
        <v>-</v>
      </c>
      <c r="AH21" s="8" t="str">
        <f t="shared" ca="1" si="10"/>
        <v>-</v>
      </c>
    </row>
    <row r="22" spans="1:34" x14ac:dyDescent="0.25">
      <c r="A22" s="2" t="str">
        <f ca="1"/>
        <v>ENELIM</v>
      </c>
      <c r="B22" s="2">
        <f ca="1"/>
        <v>8</v>
      </c>
      <c r="C22" s="6" t="s">
        <v>503</v>
      </c>
      <c r="D22" s="25" t="str">
        <f ca="1"/>
        <v>-</v>
      </c>
      <c r="E22" s="26" t="s">
        <v>321</v>
      </c>
      <c r="F22" s="26" t="s">
        <v>323</v>
      </c>
      <c r="G22" s="2" t="str" cm="1">
        <f t="array" ref="G22">_xll.BDP(E22,"security_name")</f>
        <v>ENBW 3 3/8 04/05/77</v>
      </c>
      <c r="H22" s="2" t="str" cm="1">
        <f t="array" ref="H22">_xll.BDP(F22,"security_name")</f>
        <v>ENBW 1 5/8 08/05/79</v>
      </c>
      <c r="I22" s="17" cm="1">
        <f t="array" ref="I22">_xll.BDP(E22,"nxt_call_dt")*1</f>
        <v>44566</v>
      </c>
      <c r="J22" s="17" cm="1">
        <f t="array" ref="J22">_xll.BDP(F22,"nxt_call_dt")*1</f>
        <v>46512</v>
      </c>
      <c r="K22" s="24">
        <f t="shared" si="0"/>
        <v>5.3315068493150681</v>
      </c>
      <c r="L22" s="26" t="s">
        <v>108</v>
      </c>
      <c r="M22" s="8" cm="1">
        <f t="array" ref="M22">_xll.BDP(E22,$L22)</f>
        <v>166.01597595214844</v>
      </c>
      <c r="N22" s="8" cm="1">
        <f t="array" ref="N22">_xll.BDP(F22,$L22)</f>
        <v>233.22578430175781</v>
      </c>
      <c r="O22" s="8">
        <f t="shared" si="1"/>
        <v>67.209808349609375</v>
      </c>
      <c r="P22" s="8">
        <f t="shared" si="6"/>
        <v>12.606156242347083</v>
      </c>
      <c r="Q22" s="2" t="str" cm="1">
        <f t="array" ref="Q22">_xll.BDP(E22,"rtg_moody")</f>
        <v>Baa2</v>
      </c>
      <c r="R22" s="2" t="str" cm="1">
        <f t="array" ref="R22">_xll.BDP(F22,"rtg_moody")</f>
        <v>Baa2</v>
      </c>
      <c r="S22" s="23" t="e">
        <f t="shared" si="11"/>
        <v>#VALUE!</v>
      </c>
      <c r="T22" s="23" t="str" cm="1">
        <f t="array" ref="T22">_xll.BDP(E22,"crncy")</f>
        <v>EUR</v>
      </c>
      <c r="U22" s="23" t="str" cm="1">
        <f t="array" ref="U22">_xll.BDP(F22,"crncy")</f>
        <v>EUR</v>
      </c>
      <c r="V22" s="2" t="s">
        <v>582</v>
      </c>
      <c r="W22" s="2" t="str">
        <f ca="1"/>
        <v>Utilities</v>
      </c>
      <c r="X22" s="2" t="s">
        <v>582</v>
      </c>
      <c r="Y22" s="8" cm="1">
        <f t="array" aca="1" ref="Y22" ca="1">_xll.BDH(E22,$L22,Y$5)</f>
        <v>137.76</v>
      </c>
      <c r="Z22" s="8" cm="1">
        <f t="array" aca="1" ref="Z22" ca="1">_xll.BDH(F22,$L22,Z$5)</f>
        <v>213.54300000000001</v>
      </c>
      <c r="AA22" s="8" t="e">
        <f t="shared" ca="1" si="7"/>
        <v>#VALUE!</v>
      </c>
      <c r="AB22" s="8" t="e">
        <f t="shared" ca="1" si="12"/>
        <v>#VALUE!</v>
      </c>
      <c r="AC22" s="8" t="e">
        <f t="shared" ca="1" si="8"/>
        <v>#VALUE!</v>
      </c>
      <c r="AD22" s="8" cm="1">
        <f t="array" aca="1" ref="AD22" ca="1">_xll.BDH(E22,$L22,AD$5)</f>
        <v>165.364</v>
      </c>
      <c r="AE22" s="8" cm="1">
        <f t="array" aca="1" ref="AE22" ca="1">_xll.BDH(F22,$L22,AE$5)</f>
        <v>234.827</v>
      </c>
      <c r="AF22" s="8" t="str">
        <f t="shared" ca="1" si="13"/>
        <v>-</v>
      </c>
      <c r="AG22" s="8" t="str">
        <f t="shared" ca="1" si="9"/>
        <v>-</v>
      </c>
      <c r="AH22" s="8" t="str">
        <f t="shared" ca="1" si="10"/>
        <v>-</v>
      </c>
    </row>
    <row r="23" spans="1:34" x14ac:dyDescent="0.25">
      <c r="A23" s="2" t="str">
        <f ca="1"/>
        <v>ENGIFP</v>
      </c>
      <c r="B23" s="2">
        <f ca="1"/>
        <v>5</v>
      </c>
      <c r="C23" s="6" t="s">
        <v>504</v>
      </c>
      <c r="D23" s="25" t="str">
        <f ca="1"/>
        <v>-</v>
      </c>
      <c r="E23" s="26" t="s">
        <v>331</v>
      </c>
      <c r="F23" s="26" t="s">
        <v>334</v>
      </c>
      <c r="G23" s="2" t="str" cm="1">
        <f t="array" ref="G23">_xll.BDP(E23,"security_name")</f>
        <v>ENELIM 2 1/2 11/24/78</v>
      </c>
      <c r="H23" s="2" t="str" cm="1">
        <f t="array" ref="H23">_xll.BDP(F23,"security_name")</f>
        <v>ENELIM 3 3/8 11/24/81</v>
      </c>
      <c r="I23" s="17" cm="1">
        <f t="array" ref="I23">_xll.BDP(E23,"nxt_call_dt")*1</f>
        <v>45162</v>
      </c>
      <c r="J23" s="17" cm="1">
        <f t="array" ref="J23">_xll.BDP(F23,"nxt_call_dt")*1</f>
        <v>46258</v>
      </c>
      <c r="K23" s="24">
        <f t="shared" si="0"/>
        <v>3.0027397260273974</v>
      </c>
      <c r="L23" s="26" t="s">
        <v>108</v>
      </c>
      <c r="M23" s="8" cm="1">
        <f t="array" ref="M23">_xll.BDP(E23,$L23)</f>
        <v>274.28079223632813</v>
      </c>
      <c r="N23" s="8" cm="1">
        <f t="array" ref="N23">_xll.BDP(F23,$L23)</f>
        <v>314.70913696289063</v>
      </c>
      <c r="O23" s="8">
        <f t="shared" si="1"/>
        <v>40.4283447265625</v>
      </c>
      <c r="P23" s="8">
        <f t="shared" si="6"/>
        <v>13.463819183572365</v>
      </c>
      <c r="Q23" s="2" t="str" cm="1">
        <f t="array" ref="Q23">_xll.BDP(E23,"rtg_moody")</f>
        <v>Ba1</v>
      </c>
      <c r="R23" s="2" t="str" cm="1">
        <f t="array" ref="R23">_xll.BDP(F23,"rtg_moody")</f>
        <v>Ba1</v>
      </c>
      <c r="S23" s="23" t="e">
        <f t="shared" si="11"/>
        <v>#VALUE!</v>
      </c>
      <c r="T23" s="23" t="str" cm="1">
        <f t="array" ref="T23">_xll.BDP(E23,"crncy")</f>
        <v>EUR</v>
      </c>
      <c r="U23" s="23" t="str" cm="1">
        <f t="array" ref="U23">_xll.BDP(F23,"crncy")</f>
        <v>EUR</v>
      </c>
      <c r="V23" s="2" t="s">
        <v>582</v>
      </c>
      <c r="W23" s="2" t="str">
        <f ca="1"/>
        <v>Utilities</v>
      </c>
      <c r="X23" s="2" t="s">
        <v>582</v>
      </c>
      <c r="Y23" s="8" cm="1">
        <f t="array" aca="1" ref="Y23" ca="1">_xll.BDH(E23,$L23,Y$5)</f>
        <v>233.82400000000001</v>
      </c>
      <c r="Z23" s="8" cm="1">
        <f t="array" aca="1" ref="Z23" ca="1">_xll.BDH(F23,$L23,Z$5)</f>
        <v>287.95400000000001</v>
      </c>
      <c r="AA23" s="8" t="e">
        <f t="shared" ca="1" si="7"/>
        <v>#VALUE!</v>
      </c>
      <c r="AB23" s="8" t="e">
        <f t="shared" ca="1" si="12"/>
        <v>#VALUE!</v>
      </c>
      <c r="AC23" s="8" t="e">
        <f t="shared" ca="1" si="8"/>
        <v>#VALUE!</v>
      </c>
      <c r="AD23" s="8" cm="1">
        <f t="array" aca="1" ref="AD23" ca="1">_xll.BDH(E23,$L23,AD$5)</f>
        <v>268.673</v>
      </c>
      <c r="AE23" s="8" cm="1">
        <f t="array" aca="1" ref="AE23" ca="1">_xll.BDH(F23,$L23,AE$5)</f>
        <v>303.012</v>
      </c>
      <c r="AF23" s="8" t="str">
        <f t="shared" ca="1" si="13"/>
        <v>-</v>
      </c>
      <c r="AG23" s="8" t="str">
        <f t="shared" ca="1" si="9"/>
        <v>-</v>
      </c>
      <c r="AH23" s="8" t="str">
        <f t="shared" ca="1" si="10"/>
        <v>-</v>
      </c>
    </row>
    <row r="24" spans="1:34" x14ac:dyDescent="0.25">
      <c r="A24" s="2" t="str">
        <f ca="1"/>
        <v>ERFFP</v>
      </c>
      <c r="B24" s="2">
        <f ca="1"/>
        <v>3</v>
      </c>
      <c r="C24" s="6" t="s">
        <v>505</v>
      </c>
      <c r="D24" s="25" t="str">
        <f ca="1"/>
        <v>-</v>
      </c>
      <c r="E24" s="26" t="s">
        <v>304</v>
      </c>
      <c r="F24" s="26" t="s">
        <v>307</v>
      </c>
      <c r="G24" s="2" t="str" cm="1">
        <f t="array" ref="G24">_xll.BDP(E24,"security_name")</f>
        <v>ENGIFP 1 3/8 PERP</v>
      </c>
      <c r="H24" s="2" t="str" cm="1">
        <f t="array" ref="H24">_xll.BDP(F24,"security_name")</f>
        <v>ENGIFP 1 5/8 PERP</v>
      </c>
      <c r="I24" s="17" cm="1">
        <f t="array" ref="I24">_xll.BDP(E24,"nxt_call_dt")*1</f>
        <v>44942</v>
      </c>
      <c r="J24" s="17" cm="1">
        <f t="array" ref="J24">_xll.BDP(F24,"nxt_call_dt")*1</f>
        <v>45755</v>
      </c>
      <c r="K24" s="24">
        <f t="shared" si="0"/>
        <v>2.2273972602739724</v>
      </c>
      <c r="L24" s="26" t="s">
        <v>108</v>
      </c>
      <c r="M24" s="8" cm="1">
        <f t="array" ref="M24">_xll.BDP(E24,$L24)</f>
        <v>277.9488525390625</v>
      </c>
      <c r="N24" s="8" cm="1">
        <f t="array" ref="N24">_xll.BDP(F24,$L24)</f>
        <v>251.89971923828125</v>
      </c>
      <c r="O24" s="8">
        <f t="shared" si="1"/>
        <v>-26.04913330078125</v>
      </c>
      <c r="P24" s="8">
        <f t="shared" si="6"/>
        <v>-11.694875344139184</v>
      </c>
      <c r="Q24" s="2" t="str" cm="1">
        <f t="array" ref="Q24">_xll.BDP(E24,"rtg_moody")</f>
        <v>Baa2</v>
      </c>
      <c r="R24" s="2" t="str" cm="1">
        <f t="array" ref="R24">_xll.BDP(F24,"rtg_moody")</f>
        <v>Baa2</v>
      </c>
      <c r="S24" s="23" t="e">
        <f t="shared" si="11"/>
        <v>#VALUE!</v>
      </c>
      <c r="T24" s="23" t="str" cm="1">
        <f t="array" ref="T24">_xll.BDP(E24,"crncy")</f>
        <v>EUR</v>
      </c>
      <c r="U24" s="23" t="str" cm="1">
        <f t="array" ref="U24">_xll.BDP(F24,"crncy")</f>
        <v>EUR</v>
      </c>
      <c r="V24" s="2" t="s">
        <v>582</v>
      </c>
      <c r="W24" s="2" t="str">
        <f ca="1"/>
        <v>Consumer, Non-cyclical</v>
      </c>
      <c r="X24" s="2" t="s">
        <v>582</v>
      </c>
      <c r="Y24" s="8" cm="1">
        <f t="array" aca="1" ref="Y24" ca="1">_xll.BDH(E24,$L24,Y$5)</f>
        <v>257.58</v>
      </c>
      <c r="Z24" s="8" cm="1">
        <f t="array" aca="1" ref="Z24" ca="1">_xll.BDH(F24,$L24,Z$5)</f>
        <v>222.303</v>
      </c>
      <c r="AA24" s="8" t="e">
        <f t="shared" ca="1" si="7"/>
        <v>#VALUE!</v>
      </c>
      <c r="AB24" s="8" t="e">
        <f t="shared" ca="1" si="12"/>
        <v>#VALUE!</v>
      </c>
      <c r="AC24" s="8" t="e">
        <f t="shared" ca="1" si="8"/>
        <v>#VALUE!</v>
      </c>
      <c r="AD24" s="8" cm="1">
        <f t="array" aca="1" ref="AD24" ca="1">_xll.BDH(E24,$L24,AD$5)</f>
        <v>249.364</v>
      </c>
      <c r="AE24" s="8" cm="1">
        <f t="array" aca="1" ref="AE24" ca="1">_xll.BDH(F24,$L24,AE$5)</f>
        <v>236.06700000000001</v>
      </c>
      <c r="AF24" s="8" t="str">
        <f t="shared" ca="1" si="13"/>
        <v>-</v>
      </c>
      <c r="AG24" s="8" t="str">
        <f t="shared" ca="1" si="9"/>
        <v>-</v>
      </c>
      <c r="AH24" s="8" t="str">
        <f t="shared" ca="1" si="10"/>
        <v>-</v>
      </c>
    </row>
    <row r="25" spans="1:34" x14ac:dyDescent="0.25">
      <c r="A25" s="2" t="str">
        <f ca="1"/>
        <v>GYCGR</v>
      </c>
      <c r="B25" s="2">
        <f ca="1"/>
        <v>3</v>
      </c>
      <c r="C25" s="6" t="s">
        <v>506</v>
      </c>
      <c r="D25" s="25" t="str">
        <f ca="1"/>
        <v>-</v>
      </c>
      <c r="E25" s="26" t="s">
        <v>237</v>
      </c>
      <c r="F25" s="26" t="s">
        <v>115</v>
      </c>
      <c r="G25" s="2" t="str" cm="1">
        <f t="array" ref="G25">_xll.BDP(E25,"security_name")</f>
        <v>ERFFP 2 7/8 PERP</v>
      </c>
      <c r="H25" s="2" t="str" cm="1">
        <f t="array" ref="H25">_xll.BDP(F25,"security_name")</f>
        <v>ERFFP 3 1/4 PERP</v>
      </c>
      <c r="I25" s="17" cm="1">
        <f t="array" ref="I25">_xll.BDP(E25,"nxt_call_dt")*1</f>
        <v>44784</v>
      </c>
      <c r="J25" s="17" cm="1">
        <f t="array" ref="J25">_xll.BDP(F25,"nxt_call_dt")*1</f>
        <v>45974</v>
      </c>
      <c r="K25" s="24">
        <f t="shared" si="0"/>
        <v>3.2602739726027399</v>
      </c>
      <c r="L25" s="26" t="s">
        <v>108</v>
      </c>
      <c r="M25" s="8" cm="1">
        <f t="array" ref="M25">_xll.BDP(E25,$L25)</f>
        <v>439.33978271484375</v>
      </c>
      <c r="N25" s="8" cm="1">
        <f t="array" ref="N25">_xll.BDP(F25,$L25)</f>
        <v>455.3447265625</v>
      </c>
      <c r="O25" s="8">
        <f t="shared" si="1"/>
        <v>16.00494384765625</v>
      </c>
      <c r="P25" s="8">
        <f t="shared" si="6"/>
        <v>4.9090794154575894</v>
      </c>
      <c r="Q25" s="2" t="str" cm="1">
        <f t="array" ref="Q25">_xll.BDP(E25,"rtg_moody")</f>
        <v>#N/A N/A</v>
      </c>
      <c r="R25" s="2" t="str" cm="1">
        <f t="array" ref="R25">_xll.BDP(F25,"rtg_moody")</f>
        <v>#N/A N/A</v>
      </c>
      <c r="S25" s="23" t="e">
        <f t="shared" si="11"/>
        <v>#VALUE!</v>
      </c>
      <c r="T25" s="23" t="str" cm="1">
        <f t="array" ref="T25">_xll.BDP(E25,"crncy")</f>
        <v>EUR</v>
      </c>
      <c r="U25" s="23" t="str" cm="1">
        <f t="array" ref="U25">_xll.BDP(F25,"crncy")</f>
        <v>EUR</v>
      </c>
      <c r="V25" s="2" t="s">
        <v>582</v>
      </c>
      <c r="W25" s="2" t="str">
        <f ca="1"/>
        <v>Financial</v>
      </c>
      <c r="X25" s="2" t="s">
        <v>582</v>
      </c>
      <c r="Y25" s="8" cm="1">
        <f t="array" aca="1" ref="Y25" ca="1">_xll.BDH(E25,$L25,Y$5)</f>
        <v>437.46499999999997</v>
      </c>
      <c r="Z25" s="8" cm="1">
        <f t="array" aca="1" ref="Z25" ca="1">_xll.BDH(F25,$L25,Z$5)</f>
        <v>432.113</v>
      </c>
      <c r="AA25" s="8" t="e">
        <f t="shared" ca="1" si="7"/>
        <v>#VALUE!</v>
      </c>
      <c r="AB25" s="8" t="e">
        <f t="shared" ca="1" si="12"/>
        <v>#VALUE!</v>
      </c>
      <c r="AC25" s="8" t="e">
        <f t="shared" ca="1" si="8"/>
        <v>#VALUE!</v>
      </c>
      <c r="AD25" s="8" cm="1">
        <f t="array" aca="1" ref="AD25" ca="1">_xll.BDH(E25,$L25,AD$5)</f>
        <v>484.59399999999999</v>
      </c>
      <c r="AE25" s="8" cm="1">
        <f t="array" aca="1" ref="AE25" ca="1">_xll.BDH(F25,$L25,AE$5)</f>
        <v>483.096</v>
      </c>
      <c r="AF25" s="8" t="str">
        <f t="shared" ca="1" si="13"/>
        <v>-</v>
      </c>
      <c r="AG25" s="8" t="str">
        <f t="shared" ca="1" si="9"/>
        <v>-</v>
      </c>
      <c r="AH25" s="8" t="str">
        <f t="shared" ca="1" si="10"/>
        <v>-</v>
      </c>
    </row>
    <row r="26" spans="1:34" x14ac:dyDescent="0.25">
      <c r="A26" s="2" t="str">
        <f ca="1"/>
        <v>IBESM</v>
      </c>
      <c r="B26" s="2">
        <f ca="1"/>
        <v>3</v>
      </c>
      <c r="C26" s="6" t="s">
        <v>509</v>
      </c>
      <c r="D26" s="25" t="str">
        <f ca="1"/>
        <v>-</v>
      </c>
      <c r="E26" s="26" t="s">
        <v>394</v>
      </c>
      <c r="F26" s="26" t="s">
        <v>396</v>
      </c>
      <c r="G26" s="2" t="str" cm="1">
        <f t="array" ref="G26">_xll.BDP(E26,"security_name")</f>
        <v>GYCGR 3 3/4 PERP</v>
      </c>
      <c r="H26" s="2" t="str" cm="1">
        <f t="array" ref="H26">_xll.BDP(F26,"security_name")</f>
        <v>GYCGR 2 1/2 PERP</v>
      </c>
      <c r="I26" s="17" cm="1">
        <f t="array" ref="I26">_xll.BDP(E26,"nxt_call_dt")*1</f>
        <v>44610</v>
      </c>
      <c r="J26" s="17" cm="1">
        <f t="array" ref="J26">_xll.BDP(F26,"nxt_call_dt")*1</f>
        <v>45131</v>
      </c>
      <c r="K26" s="24">
        <f t="shared" si="0"/>
        <v>1.4273972602739726</v>
      </c>
      <c r="L26" s="26" t="s">
        <v>108</v>
      </c>
      <c r="M26" s="8" cm="1">
        <f t="array" ref="M26">_xll.BDP(E26,$L26)</f>
        <v>264.10293579101563</v>
      </c>
      <c r="N26" s="8" cm="1">
        <f t="array" ref="N26">_xll.BDP(F26,$L26)</f>
        <v>333.97781372070313</v>
      </c>
      <c r="O26" s="8">
        <f t="shared" si="1"/>
        <v>69.8748779296875</v>
      </c>
      <c r="P26" s="8">
        <f t="shared" si="6"/>
        <v>48.952649605251317</v>
      </c>
      <c r="Q26" s="2" t="str" cm="1">
        <f t="array" ref="Q26">_xll.BDP(E26,"rtg_moody")</f>
        <v>Baa3</v>
      </c>
      <c r="R26" s="2" t="str" cm="1">
        <f t="array" ref="R26">_xll.BDP(F26,"rtg_moody")</f>
        <v>Baa3</v>
      </c>
      <c r="S26" s="23" t="e">
        <f t="shared" si="11"/>
        <v>#VALUE!</v>
      </c>
      <c r="T26" s="23" t="str" cm="1">
        <f t="array" ref="T26">_xll.BDP(E26,"crncy")</f>
        <v>EUR</v>
      </c>
      <c r="U26" s="23" t="str" cm="1">
        <f t="array" ref="U26">_xll.BDP(F26,"crncy")</f>
        <v>EUR</v>
      </c>
      <c r="V26" s="2" t="s">
        <v>582</v>
      </c>
      <c r="W26" s="2" t="str">
        <f ca="1"/>
        <v>Utilities</v>
      </c>
      <c r="X26" s="2" t="s">
        <v>582</v>
      </c>
      <c r="Y26" s="8" cm="1">
        <f t="array" aca="1" ref="Y26" ca="1">_xll.BDH(E26,$L26,Y$5)</f>
        <v>232.38300000000001</v>
      </c>
      <c r="Z26" s="8" cm="1">
        <f t="array" aca="1" ref="Z26" ca="1">_xll.BDH(F26,$L26,Z$5)</f>
        <v>308.77800000000002</v>
      </c>
      <c r="AA26" s="8" t="e">
        <f t="shared" ca="1" si="7"/>
        <v>#VALUE!</v>
      </c>
      <c r="AB26" s="8" t="e">
        <f t="shared" ca="1" si="12"/>
        <v>#VALUE!</v>
      </c>
      <c r="AC26" s="8" t="e">
        <f t="shared" ca="1" si="8"/>
        <v>#VALUE!</v>
      </c>
      <c r="AD26" s="8" cm="1">
        <f t="array" aca="1" ref="AD26" ca="1">_xll.BDH(E26,$L26,AD$5)</f>
        <v>281.529</v>
      </c>
      <c r="AE26" s="8" cm="1">
        <f t="array" aca="1" ref="AE26" ca="1">_xll.BDH(F26,$L26,AE$5)</f>
        <v>354.08499999999998</v>
      </c>
      <c r="AF26" s="8" t="str">
        <f t="shared" ca="1" si="13"/>
        <v>-</v>
      </c>
      <c r="AG26" s="8" t="str">
        <f t="shared" ca="1" si="9"/>
        <v>-</v>
      </c>
      <c r="AH26" s="8" t="str">
        <f t="shared" ca="1" si="10"/>
        <v>-</v>
      </c>
    </row>
    <row r="27" spans="1:34" x14ac:dyDescent="0.25">
      <c r="A27" s="2" t="str">
        <f ca="1"/>
        <v>IFXGR</v>
      </c>
      <c r="B27" s="2" t="str">
        <f ca="1"/>
        <v>-</v>
      </c>
      <c r="C27" s="6" t="s">
        <v>511</v>
      </c>
      <c r="D27" s="25" t="str">
        <f ca="1"/>
        <v>-</v>
      </c>
      <c r="E27" s="26" t="s">
        <v>338</v>
      </c>
      <c r="F27" s="26" t="s">
        <v>340</v>
      </c>
      <c r="G27" s="2" t="str" cm="1">
        <f t="array" ref="G27">_xll.BDP(E27,"security_name")</f>
        <v>IBESM 1 7/8 PERP</v>
      </c>
      <c r="H27" s="2" t="str" cm="1">
        <f t="array" ref="H27">_xll.BDP(F27,"security_name")</f>
        <v>IBESM 3 1/4 PERP</v>
      </c>
      <c r="I27" s="17" cm="1">
        <f t="array" ref="I27">_xll.BDP(E27,"nxt_call_dt")*1</f>
        <v>44979</v>
      </c>
      <c r="J27" s="17" cm="1">
        <f t="array" ref="J27">_xll.BDP(F27,"nxt_call_dt")*1</f>
        <v>45608</v>
      </c>
      <c r="K27" s="24">
        <f t="shared" si="0"/>
        <v>1.7232876712328766</v>
      </c>
      <c r="L27" s="26" t="s">
        <v>108</v>
      </c>
      <c r="M27" s="8" cm="1">
        <f t="array" ref="M27">_xll.BDP(E27,$L27)</f>
        <v>221.9356689453125</v>
      </c>
      <c r="N27" s="8" cm="1">
        <f t="array" ref="N27">_xll.BDP(F27,$L27)</f>
        <v>212.42271423339844</v>
      </c>
      <c r="O27" s="8">
        <f t="shared" si="1"/>
        <v>-9.5129547119140625</v>
      </c>
      <c r="P27" s="8">
        <f t="shared" si="6"/>
        <v>-5.5202360410948064</v>
      </c>
      <c r="Q27" s="2" t="str" cm="1">
        <f t="array" ref="Q27">_xll.BDP(E27,"rtg_moody")</f>
        <v>Baa3</v>
      </c>
      <c r="R27" s="2" t="str" cm="1">
        <f t="array" ref="R27">_xll.BDP(F27,"rtg_moody")</f>
        <v>Baa3</v>
      </c>
      <c r="S27" s="23" t="e">
        <f t="shared" si="11"/>
        <v>#VALUE!</v>
      </c>
      <c r="T27" s="23" t="str" cm="1">
        <f t="array" ref="T27">_xll.BDP(E27,"crncy")</f>
        <v>EUR</v>
      </c>
      <c r="U27" s="23" t="str" cm="1">
        <f t="array" ref="U27">_xll.BDP(F27,"crncy")</f>
        <v>EUR</v>
      </c>
      <c r="V27" s="2" t="s">
        <v>582</v>
      </c>
      <c r="W27" s="2" t="str">
        <f ca="1"/>
        <v>Technology</v>
      </c>
      <c r="X27" s="2" t="s">
        <v>582</v>
      </c>
      <c r="Y27" s="8" cm="1">
        <f t="array" aca="1" ref="Y27" ca="1">_xll.BDH(E27,$L27,Y$5)</f>
        <v>194.73599999999999</v>
      </c>
      <c r="Z27" s="8" cm="1">
        <f t="array" aca="1" ref="Z27" ca="1">_xll.BDH(F27,$L27,Z$5)</f>
        <v>188.00899999999999</v>
      </c>
      <c r="AA27" s="8" t="e">
        <f t="shared" ca="1" si="7"/>
        <v>#VALUE!</v>
      </c>
      <c r="AB27" s="8" t="e">
        <f t="shared" ca="1" si="12"/>
        <v>#VALUE!</v>
      </c>
      <c r="AC27" s="8" t="e">
        <f t="shared" ca="1" si="8"/>
        <v>#VALUE!</v>
      </c>
      <c r="AD27" s="8" cm="1">
        <f t="array" aca="1" ref="AD27" ca="1">_xll.BDH(E27,$L27,AD$5)</f>
        <v>199.52099999999999</v>
      </c>
      <c r="AE27" s="8" cm="1">
        <f t="array" aca="1" ref="AE27" ca="1">_xll.BDH(F27,$L27,AE$5)</f>
        <v>201.63499999999999</v>
      </c>
      <c r="AF27" s="8" t="str">
        <f t="shared" ca="1" si="13"/>
        <v>-</v>
      </c>
      <c r="AG27" s="8" t="str">
        <f t="shared" ca="1" si="9"/>
        <v>-</v>
      </c>
      <c r="AH27" s="8" t="str">
        <f t="shared" ca="1" si="10"/>
        <v>-</v>
      </c>
    </row>
    <row r="28" spans="1:34" x14ac:dyDescent="0.25">
      <c r="A28" s="2" t="str">
        <f ca="1"/>
        <v>KPN</v>
      </c>
      <c r="B28" s="2" t="str">
        <f ca="1"/>
        <v>-</v>
      </c>
      <c r="C28" s="6" t="s">
        <v>512</v>
      </c>
      <c r="D28" s="25" t="str">
        <f ca="1"/>
        <v>-</v>
      </c>
      <c r="E28" s="26" t="s">
        <v>300</v>
      </c>
      <c r="F28" s="26" t="s">
        <v>301</v>
      </c>
      <c r="G28" s="2" t="str" cm="1">
        <f t="array" ref="G28">_xll.BDP(E28,"security_name")</f>
        <v>IFXGR 2 7/8 PERP</v>
      </c>
      <c r="H28" s="2" t="str" cm="1">
        <f t="array" ref="H28">_xll.BDP(F28,"security_name")</f>
        <v>IFXGR 3 5/8 PERP</v>
      </c>
      <c r="I28" s="17" cm="1">
        <f t="array" ref="I28">_xll.BDP(E28,"nxt_call_dt")*1</f>
        <v>45658</v>
      </c>
      <c r="J28" s="17" cm="1">
        <f t="array" ref="J28">_xll.BDP(F28,"nxt_call_dt")*1</f>
        <v>46753</v>
      </c>
      <c r="K28" s="24">
        <f t="shared" si="0"/>
        <v>3</v>
      </c>
      <c r="L28" s="26" t="s">
        <v>108</v>
      </c>
      <c r="M28" s="8" cm="1">
        <f t="array" ref="M28">_xll.BDP(E28,$L28)</f>
        <v>381.28085327148438</v>
      </c>
      <c r="N28" s="8" cm="1">
        <f t="array" ref="N28">_xll.BDP(F28,$L28)</f>
        <v>394.91583251953125</v>
      </c>
      <c r="O28" s="8">
        <f t="shared" si="1"/>
        <v>13.634979248046875</v>
      </c>
      <c r="P28" s="8">
        <f t="shared" si="6"/>
        <v>4.544993082682292</v>
      </c>
      <c r="Q28" s="2" t="str" cm="1">
        <f t="array" ref="Q28">_xll.BDP(E28,"rtg_moody")</f>
        <v>#N/A N/A</v>
      </c>
      <c r="R28" s="2" t="str" cm="1">
        <f t="array" ref="R28">_xll.BDP(F28,"rtg_moody")</f>
        <v>#N/A N/A</v>
      </c>
      <c r="S28" s="23" t="e">
        <f t="shared" si="11"/>
        <v>#VALUE!</v>
      </c>
      <c r="T28" s="23" t="str" cm="1">
        <f t="array" ref="T28">_xll.BDP(E28,"crncy")</f>
        <v>EUR</v>
      </c>
      <c r="U28" s="23" t="str" cm="1">
        <f t="array" ref="U28">_xll.BDP(F28,"crncy")</f>
        <v>EUR</v>
      </c>
      <c r="V28" s="2" t="s">
        <v>582</v>
      </c>
      <c r="W28" s="2" t="str">
        <f ca="1"/>
        <v>Communications</v>
      </c>
      <c r="X28" s="2" t="s">
        <v>582</v>
      </c>
      <c r="Y28" s="8" cm="1">
        <f t="array" aca="1" ref="Y28" ca="1">_xll.BDH(E28,$L28,Y$5)</f>
        <v>352.435</v>
      </c>
      <c r="Z28" s="8" cm="1">
        <f t="array" aca="1" ref="Z28" ca="1">_xll.BDH(F28,$L28,Z$5)</f>
        <v>370.67500000000001</v>
      </c>
      <c r="AA28" s="8" t="e">
        <f t="shared" ca="1" si="7"/>
        <v>#VALUE!</v>
      </c>
      <c r="AB28" s="8" t="e">
        <f t="shared" ca="1" si="12"/>
        <v>#VALUE!</v>
      </c>
      <c r="AC28" s="8" t="e">
        <f t="shared" ca="1" si="8"/>
        <v>#VALUE!</v>
      </c>
      <c r="AD28" s="8" cm="1">
        <f t="array" aca="1" ref="AD28" ca="1">_xll.BDH(E28,$L28,AD$5)</f>
        <v>353.94600000000003</v>
      </c>
      <c r="AE28" s="8" cm="1">
        <f t="array" aca="1" ref="AE28" ca="1">_xll.BDH(F28,$L28,AE$5)</f>
        <v>395.10599999999999</v>
      </c>
      <c r="AF28" s="8" t="str">
        <f t="shared" ca="1" si="13"/>
        <v>-</v>
      </c>
      <c r="AG28" s="8" t="str">
        <f t="shared" ca="1" si="9"/>
        <v>-</v>
      </c>
      <c r="AH28" s="8" t="str">
        <f t="shared" ca="1" si="10"/>
        <v>-</v>
      </c>
    </row>
    <row r="29" spans="1:34" x14ac:dyDescent="0.25">
      <c r="A29" s="2" t="str">
        <f ca="1"/>
        <v>MRKGR</v>
      </c>
      <c r="B29" s="2">
        <f ca="1"/>
        <v>4</v>
      </c>
      <c r="C29" s="6" t="s">
        <v>514</v>
      </c>
      <c r="D29" s="25" t="str">
        <f ca="1"/>
        <v>-</v>
      </c>
      <c r="E29" s="26" t="s">
        <v>273</v>
      </c>
      <c r="F29" s="26" t="s">
        <v>274</v>
      </c>
      <c r="G29" s="2" t="str" cm="1">
        <f t="array" ref="G29">_xll.BDP(E29,"security_name")</f>
        <v>KPN 7 03/28/73</v>
      </c>
      <c r="H29" s="2" t="str" cm="1">
        <f t="array" ref="H29">_xll.BDP(F29,"security_name")</f>
        <v>KPN 2 PERP</v>
      </c>
      <c r="I29" s="17" cm="1">
        <f t="array" ref="I29">_xll.BDP(E29,"nxt_call_dt")*1</f>
        <v>45013</v>
      </c>
      <c r="J29" s="17" cm="1">
        <f t="array" ref="J29">_xll.BDP(F29,"nxt_call_dt")*1</f>
        <v>45604</v>
      </c>
      <c r="K29" s="24">
        <f t="shared" si="0"/>
        <v>1.6191780821917807</v>
      </c>
      <c r="L29" s="26" t="s">
        <v>108</v>
      </c>
      <c r="M29" s="8" cm="1">
        <f t="array" ref="M29">_xll.BDP(E29,$L29)</f>
        <v>398.31259155273438</v>
      </c>
      <c r="N29" s="8" cm="1">
        <f t="array" ref="N29">_xll.BDP(F29,$L29)</f>
        <v>375.25234985351563</v>
      </c>
      <c r="O29" s="8">
        <f t="shared" si="1"/>
        <v>-23.06024169921875</v>
      </c>
      <c r="P29" s="8">
        <f t="shared" si="6"/>
        <v>-14.241942843003121</v>
      </c>
      <c r="Q29" s="2" t="str" cm="1">
        <f t="array" ref="Q29">_xll.BDP(E29,"rtg_moody")</f>
        <v>Ba2</v>
      </c>
      <c r="R29" s="2" t="str" cm="1">
        <f t="array" ref="R29">_xll.BDP(F29,"rtg_moody")</f>
        <v>Ba2</v>
      </c>
      <c r="S29" s="23" t="e">
        <f t="shared" si="11"/>
        <v>#VALUE!</v>
      </c>
      <c r="T29" s="23" t="str" cm="1">
        <f t="array" ref="T29">_xll.BDP(E29,"crncy")</f>
        <v>USD</v>
      </c>
      <c r="U29" s="23" t="str" cm="1">
        <f t="array" ref="U29">_xll.BDP(F29,"crncy")</f>
        <v>EUR</v>
      </c>
      <c r="V29" s="2" t="s">
        <v>582</v>
      </c>
      <c r="W29" s="2" t="str">
        <f ca="1"/>
        <v>Consumer, Non-cyclical</v>
      </c>
      <c r="X29" s="2" t="s">
        <v>582</v>
      </c>
      <c r="Y29" s="8" cm="1">
        <f t="array" aca="1" ref="Y29" ca="1">_xll.BDH(E29,$L29,Y$5)</f>
        <v>357.35199999999998</v>
      </c>
      <c r="Z29" s="8" cm="1">
        <f t="array" aca="1" ref="Z29" ca="1">_xll.BDH(F29,$L29,Z$5)</f>
        <v>360.97300000000001</v>
      </c>
      <c r="AA29" s="8" t="e">
        <f t="shared" ca="1" si="7"/>
        <v>#VALUE!</v>
      </c>
      <c r="AB29" s="8" t="e">
        <f t="shared" ca="1" si="12"/>
        <v>#VALUE!</v>
      </c>
      <c r="AC29" s="8" t="e">
        <f t="shared" ca="1" si="8"/>
        <v>#VALUE!</v>
      </c>
      <c r="AD29" s="8" cm="1">
        <f t="array" aca="1" ref="AD29" ca="1">_xll.BDH(E29,$L29,AD$5)</f>
        <v>434.00799999999998</v>
      </c>
      <c r="AE29" s="8" cm="1">
        <f t="array" aca="1" ref="AE29" ca="1">_xll.BDH(F29,$L29,AE$5)</f>
        <v>345.74099999999999</v>
      </c>
      <c r="AF29" s="8" t="str">
        <f t="shared" ca="1" si="13"/>
        <v>-</v>
      </c>
      <c r="AG29" s="8" t="str">
        <f t="shared" ca="1" si="9"/>
        <v>-</v>
      </c>
      <c r="AH29" s="8" t="str">
        <f t="shared" ca="1" si="10"/>
        <v>-</v>
      </c>
    </row>
    <row r="30" spans="1:34" x14ac:dyDescent="0.25">
      <c r="A30" s="2" t="str">
        <f ca="1"/>
        <v>NGGLN</v>
      </c>
      <c r="B30" s="2">
        <f ca="1"/>
        <v>3</v>
      </c>
      <c r="C30" s="6" t="s">
        <v>518</v>
      </c>
      <c r="D30" s="25" t="str">
        <f ca="1"/>
        <v>-</v>
      </c>
      <c r="E30" s="26" t="s">
        <v>239</v>
      </c>
      <c r="F30" s="26" t="s">
        <v>242</v>
      </c>
      <c r="G30" s="2" t="str" cm="1">
        <f t="array" ref="G30">_xll.BDP(E30,"security_name")</f>
        <v>MRKGR 2 5/8 12/12/74</v>
      </c>
      <c r="H30" s="2" t="str" cm="1">
        <f t="array" ref="H30">_xll.BDP(F30,"security_name")</f>
        <v>MRKGR 2 7/8 06/25/79</v>
      </c>
      <c r="I30" s="17" cm="1">
        <f t="array" ref="I30">_xll.BDP(E30,"nxt_call_dt")*1</f>
        <v>44359</v>
      </c>
      <c r="J30" s="17" cm="1">
        <f t="array" ref="J30">_xll.BDP(F30,"nxt_call_dt")*1</f>
        <v>47202</v>
      </c>
      <c r="K30" s="24">
        <f t="shared" si="0"/>
        <v>7.7890410958904113</v>
      </c>
      <c r="L30" s="26" t="s">
        <v>108</v>
      </c>
      <c r="M30" s="8" cm="1">
        <f t="array" ref="M30">_xll.BDP(E30,$L30)</f>
        <v>200.76129150390625</v>
      </c>
      <c r="N30" s="8" cm="1">
        <f t="array" ref="N30">_xll.BDP(F30,$L30)</f>
        <v>253.03324890136719</v>
      </c>
      <c r="O30" s="8">
        <f t="shared" si="1"/>
        <v>52.271957397460938</v>
      </c>
      <c r="P30" s="8">
        <f t="shared" si="6"/>
        <v>6.7109618185273447</v>
      </c>
      <c r="Q30" s="2" t="str" cm="1">
        <f t="array" ref="Q30">_xll.BDP(E30,"rtg_moody")</f>
        <v>Baa3</v>
      </c>
      <c r="R30" s="2" t="str" cm="1">
        <f t="array" ref="R30">_xll.BDP(F30,"rtg_moody")</f>
        <v>Baa3</v>
      </c>
      <c r="S30" s="23" t="e">
        <f t="shared" si="11"/>
        <v>#VALUE!</v>
      </c>
      <c r="T30" s="23" t="str" cm="1">
        <f t="array" ref="T30">_xll.BDP(E30,"crncy")</f>
        <v>EUR</v>
      </c>
      <c r="U30" s="23" t="str" cm="1">
        <f t="array" ref="U30">_xll.BDP(F30,"crncy")</f>
        <v>EUR</v>
      </c>
      <c r="V30" s="2" t="s">
        <v>582</v>
      </c>
      <c r="W30" s="2" t="str">
        <f ca="1"/>
        <v>Utilities</v>
      </c>
      <c r="X30" s="2" t="s">
        <v>582</v>
      </c>
      <c r="Y30" s="8" cm="1">
        <f t="array" aca="1" ref="Y30" ca="1">_xll.BDH(E30,$L30,Y$5)</f>
        <v>155.15700000000001</v>
      </c>
      <c r="Z30" s="8" cm="1">
        <f t="array" aca="1" ref="Z30" ca="1">_xll.BDH(F30,$L30,Z$5)</f>
        <v>229.21600000000001</v>
      </c>
      <c r="AA30" s="8" t="e">
        <f t="shared" ca="1" si="7"/>
        <v>#VALUE!</v>
      </c>
      <c r="AB30" s="8" t="e">
        <f t="shared" ca="1" si="12"/>
        <v>#VALUE!</v>
      </c>
      <c r="AC30" s="8" t="e">
        <f t="shared" ca="1" si="8"/>
        <v>#VALUE!</v>
      </c>
      <c r="AD30" s="8" cm="1">
        <f t="array" aca="1" ref="AD30" ca="1">_xll.BDH(E30,$L30,AD$5)</f>
        <v>141.50200000000001</v>
      </c>
      <c r="AE30" s="8" cm="1">
        <f t="array" aca="1" ref="AE30" ca="1">_xll.BDH(F30,$L30,AE$5)</f>
        <v>235.935</v>
      </c>
      <c r="AF30" s="8" t="str">
        <f t="shared" ca="1" si="13"/>
        <v>-</v>
      </c>
      <c r="AG30" s="8" t="str">
        <f t="shared" ca="1" si="9"/>
        <v>-</v>
      </c>
      <c r="AH30" s="8" t="str">
        <f t="shared" ca="1" si="10"/>
        <v>-</v>
      </c>
    </row>
    <row r="31" spans="1:34" x14ac:dyDescent="0.25">
      <c r="A31" s="2" t="str">
        <f ca="1"/>
        <v>NTGYSM</v>
      </c>
      <c r="B31" s="2" t="str">
        <f ca="1"/>
        <v>-</v>
      </c>
      <c r="C31" s="6" t="s">
        <v>519</v>
      </c>
      <c r="D31" s="25" t="str">
        <f ca="1"/>
        <v>-</v>
      </c>
      <c r="E31" s="26" t="s">
        <v>345</v>
      </c>
      <c r="F31" s="26" t="s">
        <v>346</v>
      </c>
      <c r="G31" s="2" t="str" cm="1">
        <f t="array" ref="G31">_xll.BDP(E31,"security_name")</f>
        <v>NGGLN 1 5/8 12/05/79</v>
      </c>
      <c r="H31" s="2" t="str" cm="1">
        <f t="array" ref="H31">_xll.BDP(F31,"security_name")</f>
        <v>NGGLN 2 1/8 09/05/82</v>
      </c>
      <c r="I31" s="17" cm="1">
        <f t="array" ref="I31">_xll.BDP(E31,"nxt_call_dt")*1</f>
        <v>45540</v>
      </c>
      <c r="J31" s="17" cm="1">
        <f t="array" ref="J31">_xll.BDP(F31,"nxt_call_dt")*1</f>
        <v>46543</v>
      </c>
      <c r="K31" s="24">
        <f t="shared" si="0"/>
        <v>2.7479452054794522</v>
      </c>
      <c r="L31" s="26" t="s">
        <v>108</v>
      </c>
      <c r="M31" s="8" cm="1">
        <f t="array" ref="M31">_xll.BDP(E31,$L31)</f>
        <v>239.18228149414063</v>
      </c>
      <c r="N31" s="8" cm="1">
        <f t="array" ref="N31">_xll.BDP(F31,$L31)</f>
        <v>264.9637451171875</v>
      </c>
      <c r="O31" s="8">
        <f t="shared" si="1"/>
        <v>25.781463623046875</v>
      </c>
      <c r="P31" s="8">
        <f t="shared" si="6"/>
        <v>9.3820879585365002</v>
      </c>
      <c r="Q31" s="2" t="str" cm="1">
        <f t="array" ref="Q31">_xll.BDP(E31,"rtg_moody")</f>
        <v>Baa3</v>
      </c>
      <c r="R31" s="2" t="str" cm="1">
        <f t="array" ref="R31">_xll.BDP(F31,"rtg_moody")</f>
        <v>Baa3</v>
      </c>
      <c r="S31" s="23" t="e">
        <f t="shared" si="11"/>
        <v>#VALUE!</v>
      </c>
      <c r="T31" s="23" t="str" cm="1">
        <f t="array" ref="T31">_xll.BDP(E31,"crncy")</f>
        <v>EUR</v>
      </c>
      <c r="U31" s="23" t="str" cm="1">
        <f t="array" ref="U31">_xll.BDP(F31,"crncy")</f>
        <v>EUR</v>
      </c>
      <c r="V31" s="2" t="s">
        <v>582</v>
      </c>
      <c r="W31" s="2" t="str">
        <f ca="1"/>
        <v>Utilities</v>
      </c>
      <c r="X31" s="2" t="s">
        <v>582</v>
      </c>
      <c r="Y31" s="8" cm="1">
        <f t="array" aca="1" ref="Y31" ca="1">_xll.BDH(E31,$L31,Y$5)</f>
        <v>199.459</v>
      </c>
      <c r="Z31" s="8" cm="1">
        <f t="array" aca="1" ref="Z31" ca="1">_xll.BDH(F31,$L31,Z$5)</f>
        <v>239.88499999999999</v>
      </c>
      <c r="AA31" s="8" t="e">
        <f t="shared" ca="1" si="7"/>
        <v>#VALUE!</v>
      </c>
      <c r="AB31" s="8" t="e">
        <f t="shared" ca="1" si="12"/>
        <v>#VALUE!</v>
      </c>
      <c r="AC31" s="8" t="e">
        <f t="shared" ca="1" si="8"/>
        <v>#VALUE!</v>
      </c>
      <c r="AD31" s="8" cm="1">
        <f t="array" aca="1" ref="AD31" ca="1">_xll.BDH(E31,$L31,AD$5)</f>
        <v>216.07</v>
      </c>
      <c r="AE31" s="8" cm="1">
        <f t="array" aca="1" ref="AE31" ca="1">_xll.BDH(F31,$L31,AE$5)</f>
        <v>259.32900000000001</v>
      </c>
      <c r="AF31" s="8" t="str">
        <f t="shared" ca="1" si="13"/>
        <v>-</v>
      </c>
      <c r="AG31" s="8" t="str">
        <f t="shared" ca="1" si="9"/>
        <v>-</v>
      </c>
      <c r="AH31" s="8" t="str">
        <f t="shared" ca="1" si="10"/>
        <v>-</v>
      </c>
    </row>
    <row r="32" spans="1:34" x14ac:dyDescent="0.25">
      <c r="A32" s="2" t="str">
        <f ca="1"/>
        <v>OMVAV</v>
      </c>
      <c r="B32" s="2">
        <f ca="1"/>
        <v>3</v>
      </c>
      <c r="C32" s="6" t="s">
        <v>520</v>
      </c>
      <c r="D32" s="25" t="str">
        <f ca="1"/>
        <v>-</v>
      </c>
      <c r="E32" s="26" t="s">
        <v>341</v>
      </c>
      <c r="F32" s="26" t="s">
        <v>342</v>
      </c>
      <c r="G32" s="2" t="str" cm="1">
        <f t="array" ref="G32">_xll.BDP(E32,"security_name")</f>
        <v>NTGYSM 4 1/8 PERP</v>
      </c>
      <c r="H32" s="2" t="str" cm="1">
        <f t="array" ref="H32">_xll.BDP(F32,"security_name")</f>
        <v>NTGYSM 3 3/8 PERP</v>
      </c>
      <c r="I32" s="17" cm="1">
        <f t="array" ref="I32">_xll.BDP(E32,"nxt_call_dt")*1</f>
        <v>44883</v>
      </c>
      <c r="J32" s="17" cm="1">
        <f t="array" ref="J32">_xll.BDP(F32,"nxt_call_dt")*1</f>
        <v>45406</v>
      </c>
      <c r="K32" s="24">
        <f t="shared" si="0"/>
        <v>1.4328767123287671</v>
      </c>
      <c r="L32" s="26" t="s">
        <v>108</v>
      </c>
      <c r="M32" s="8" cm="1">
        <f t="array" ref="M32">_xll.BDP(E32,$L32)</f>
        <v>323.77011108398438</v>
      </c>
      <c r="N32" s="8" cm="1">
        <f t="array" ref="N32">_xll.BDP(F32,$L32)</f>
        <v>356.9078369140625</v>
      </c>
      <c r="O32" s="8">
        <f t="shared" si="1"/>
        <v>33.137725830078125</v>
      </c>
      <c r="P32" s="8">
        <f t="shared" si="6"/>
        <v>23.126711143362364</v>
      </c>
      <c r="Q32" s="2" t="str" cm="1">
        <f t="array" ref="Q32">_xll.BDP(E32,"rtg_moody")</f>
        <v>Ba1u</v>
      </c>
      <c r="R32" s="2" t="str" cm="1">
        <f t="array" ref="R32">_xll.BDP(F32,"rtg_moody")</f>
        <v>Ba1u</v>
      </c>
      <c r="S32" s="23" t="e">
        <f t="shared" si="11"/>
        <v>#VALUE!</v>
      </c>
      <c r="T32" s="23" t="str" cm="1">
        <f t="array" ref="T32">_xll.BDP(E32,"crncy")</f>
        <v>EUR</v>
      </c>
      <c r="U32" s="23" t="str" cm="1">
        <f t="array" ref="U32">_xll.BDP(F32,"crncy")</f>
        <v>EUR</v>
      </c>
      <c r="V32" s="2" t="s">
        <v>582</v>
      </c>
      <c r="W32" s="2" t="str">
        <f ca="1"/>
        <v>Energy</v>
      </c>
      <c r="X32" s="2" t="s">
        <v>582</v>
      </c>
      <c r="Y32" s="8" cm="1">
        <f t="array" aca="1" ref="Y32" ca="1">_xll.BDH(E32,$L32,Y$5)</f>
        <v>298.44400000000002</v>
      </c>
      <c r="Z32" s="8" cm="1">
        <f t="array" aca="1" ref="Z32" ca="1">_xll.BDH(F32,$L32,Z$5)</f>
        <v>323.375</v>
      </c>
      <c r="AA32" s="8" t="e">
        <f t="shared" ca="1" si="7"/>
        <v>#VALUE!</v>
      </c>
      <c r="AB32" s="8" t="e">
        <f t="shared" ca="1" si="12"/>
        <v>#VALUE!</v>
      </c>
      <c r="AC32" s="8" t="e">
        <f t="shared" ca="1" si="8"/>
        <v>#VALUE!</v>
      </c>
      <c r="AD32" s="8" cm="1">
        <f t="array" aca="1" ref="AD32" ca="1">_xll.BDH(E32,$L32,AD$5)</f>
        <v>341.66800000000001</v>
      </c>
      <c r="AE32" s="8" cm="1">
        <f t="array" aca="1" ref="AE32" ca="1">_xll.BDH(F32,$L32,AE$5)</f>
        <v>357.01100000000002</v>
      </c>
      <c r="AF32" s="8" t="str">
        <f t="shared" ca="1" si="13"/>
        <v>-</v>
      </c>
      <c r="AG32" s="8" t="str">
        <f t="shared" ca="1" si="9"/>
        <v>-</v>
      </c>
      <c r="AH32" s="8" t="str">
        <f t="shared" ca="1" si="10"/>
        <v>-</v>
      </c>
    </row>
    <row r="33" spans="1:34" x14ac:dyDescent="0.25">
      <c r="A33" s="2" t="str">
        <f ca="1"/>
        <v>ORAFP</v>
      </c>
      <c r="B33" s="2">
        <f ca="1"/>
        <v>7</v>
      </c>
      <c r="C33" s="6" t="s">
        <v>521</v>
      </c>
      <c r="D33" s="25" t="str">
        <f ca="1"/>
        <v>-</v>
      </c>
      <c r="E33" s="26" t="s">
        <v>251</v>
      </c>
      <c r="F33" s="26" t="s">
        <v>253</v>
      </c>
      <c r="G33" s="2" t="str" cm="1">
        <f t="array" ref="G33">_xll.BDP(E33,"security_name")</f>
        <v>OMVAV 5 1/4 PERP</v>
      </c>
      <c r="H33" s="2" t="str" cm="1">
        <f t="array" ref="H33">_xll.BDP(F33,"security_name")</f>
        <v>OMVAV 6 1/4 PERP</v>
      </c>
      <c r="I33" s="17" cm="1">
        <f t="array" ref="I33">_xll.BDP(E33,"nxt_call_dt")*1</f>
        <v>44539</v>
      </c>
      <c r="J33" s="17" cm="1">
        <f t="array" ref="J33">_xll.BDP(F33,"nxt_call_dt")*1</f>
        <v>46000</v>
      </c>
      <c r="K33" s="24">
        <f t="shared" si="0"/>
        <v>4.0027397260273974</v>
      </c>
      <c r="L33" s="26" t="s">
        <v>108</v>
      </c>
      <c r="M33" s="8" cm="1">
        <f t="array" ref="M33">_xll.BDP(E33,$L33)</f>
        <v>225.05133056640625</v>
      </c>
      <c r="N33" s="8" cm="1">
        <f t="array" ref="N33">_xll.BDP(F33,$L33)</f>
        <v>306.7613525390625</v>
      </c>
      <c r="O33" s="8">
        <f t="shared" si="1"/>
        <v>81.71002197265625</v>
      </c>
      <c r="P33" s="8">
        <f t="shared" si="6"/>
        <v>20.413523627665661</v>
      </c>
      <c r="Q33" s="2" t="str" cm="1">
        <f t="array" ref="Q33">_xll.BDP(E33,"rtg_moody")</f>
        <v>Baa2</v>
      </c>
      <c r="R33" s="2" t="str" cm="1">
        <f t="array" ref="R33">_xll.BDP(F33,"rtg_moody")</f>
        <v>Baa2</v>
      </c>
      <c r="S33" s="23" t="e">
        <f t="shared" si="11"/>
        <v>#VALUE!</v>
      </c>
      <c r="T33" s="23" t="str" cm="1">
        <f t="array" ref="T33">_xll.BDP(E33,"crncy")</f>
        <v>EUR</v>
      </c>
      <c r="U33" s="23" t="str" cm="1">
        <f t="array" ref="U33">_xll.BDP(F33,"crncy")</f>
        <v>EUR</v>
      </c>
      <c r="V33" s="2" t="s">
        <v>582</v>
      </c>
      <c r="W33" s="2" t="str">
        <f ca="1"/>
        <v>Communications</v>
      </c>
      <c r="X33" s="2" t="s">
        <v>582</v>
      </c>
      <c r="Y33" s="8" cm="1">
        <f t="array" aca="1" ref="Y33" ca="1">_xll.BDH(E33,$L33,Y$5)</f>
        <v>189.45</v>
      </c>
      <c r="Z33" s="8" cm="1">
        <f t="array" aca="1" ref="Z33" ca="1">_xll.BDH(F33,$L33,Z$5)</f>
        <v>288.154</v>
      </c>
      <c r="AA33" s="8" t="e">
        <f t="shared" ca="1" si="7"/>
        <v>#VALUE!</v>
      </c>
      <c r="AB33" s="8" t="e">
        <f t="shared" ca="1" si="12"/>
        <v>#VALUE!</v>
      </c>
      <c r="AC33" s="8" t="e">
        <f t="shared" ca="1" si="8"/>
        <v>#VALUE!</v>
      </c>
      <c r="AD33" s="8" cm="1">
        <f t="array" aca="1" ref="AD33" ca="1">_xll.BDH(E33,$L33,AD$5)</f>
        <v>252.339</v>
      </c>
      <c r="AE33" s="8" cm="1">
        <f t="array" aca="1" ref="AE33" ca="1">_xll.BDH(F33,$L33,AE$5)</f>
        <v>318.18400000000003</v>
      </c>
      <c r="AF33" s="8" t="str">
        <f t="shared" ca="1" si="13"/>
        <v>-</v>
      </c>
      <c r="AG33" s="8" t="str">
        <f t="shared" ca="1" si="9"/>
        <v>-</v>
      </c>
      <c r="AH33" s="8" t="str">
        <f t="shared" ca="1" si="10"/>
        <v>-</v>
      </c>
    </row>
    <row r="34" spans="1:34" x14ac:dyDescent="0.25">
      <c r="A34" s="2" t="str">
        <f ca="1"/>
        <v>ORSTED</v>
      </c>
      <c r="B34" s="2">
        <f ca="1"/>
        <v>3</v>
      </c>
      <c r="C34" s="6" t="s">
        <v>522</v>
      </c>
      <c r="D34" s="25" t="str">
        <f ca="1"/>
        <v>-</v>
      </c>
      <c r="E34" s="26" t="s">
        <v>279</v>
      </c>
      <c r="F34" s="26" t="s">
        <v>283</v>
      </c>
      <c r="G34" s="2" t="str" cm="1">
        <f t="array" ref="G34">_xll.BDP(E34,"security_name")</f>
        <v>ORAFP 4 PERP</v>
      </c>
      <c r="H34" s="2" t="str" cm="1">
        <f t="array" ref="H34">_xll.BDP(F34,"security_name")</f>
        <v>ORAFP 1 3/4 PERP</v>
      </c>
      <c r="I34" s="17" cm="1">
        <f t="array" ref="I34">_xll.BDP(E34,"nxt_call_dt")*1</f>
        <v>44470</v>
      </c>
      <c r="J34" s="17" cm="1">
        <f t="array" ref="J34">_xll.BDP(F34,"nxt_call_dt")*1</f>
        <v>46375</v>
      </c>
      <c r="K34" s="24">
        <f t="shared" si="0"/>
        <v>5.2191780821917808</v>
      </c>
      <c r="L34" s="26" t="s">
        <v>108</v>
      </c>
      <c r="M34" s="8" cm="1">
        <f t="array" ref="M34">_xll.BDP(E34,$L34)</f>
        <v>156.2686767578125</v>
      </c>
      <c r="N34" s="8" cm="1">
        <f t="array" ref="N34">_xll.BDP(F34,$L34)</f>
        <v>242.60870361328125</v>
      </c>
      <c r="O34" s="8">
        <f t="shared" si="1"/>
        <v>86.34002685546875</v>
      </c>
      <c r="P34" s="8">
        <f t="shared" si="6"/>
        <v>16.542839791205299</v>
      </c>
      <c r="Q34" s="2" t="str" cm="1">
        <f t="array" ref="Q34">_xll.BDP(E34,"rtg_moody")</f>
        <v>Baa3</v>
      </c>
      <c r="R34" s="2" t="str" cm="1">
        <f t="array" ref="R34">_xll.BDP(F34,"rtg_moody")</f>
        <v>Baa3</v>
      </c>
      <c r="S34" s="23" t="e">
        <f t="shared" si="11"/>
        <v>#VALUE!</v>
      </c>
      <c r="T34" s="23" t="str" cm="1">
        <f t="array" ref="T34">_xll.BDP(E34,"crncy")</f>
        <v>EUR</v>
      </c>
      <c r="U34" s="23" t="str" cm="1">
        <f t="array" ref="U34">_xll.BDP(F34,"crncy")</f>
        <v>EUR</v>
      </c>
      <c r="V34" s="2" t="s">
        <v>582</v>
      </c>
      <c r="W34" s="2" t="str">
        <f ca="1"/>
        <v>Utilities</v>
      </c>
      <c r="X34" s="2" t="s">
        <v>582</v>
      </c>
      <c r="Y34" s="8" cm="1">
        <f t="array" aca="1" ref="Y34" ca="1">_xll.BDH(E34,$L34,Y$5)</f>
        <v>133.97399999999999</v>
      </c>
      <c r="Z34" s="8" cm="1">
        <f t="array" aca="1" ref="Z34" ca="1">_xll.BDH(F34,$L34,Z$5)</f>
        <v>217.90799999999999</v>
      </c>
      <c r="AA34" s="8" t="e">
        <f t="shared" ca="1" si="7"/>
        <v>#VALUE!</v>
      </c>
      <c r="AB34" s="8" t="e">
        <f t="shared" ca="1" si="12"/>
        <v>#VALUE!</v>
      </c>
      <c r="AC34" s="8" t="e">
        <f t="shared" ca="1" si="8"/>
        <v>#VALUE!</v>
      </c>
      <c r="AD34" s="8" cm="1">
        <f t="array" aca="1" ref="AD34" ca="1">_xll.BDH(E34,$L34,AD$5)</f>
        <v>136.33099999999999</v>
      </c>
      <c r="AE34" s="8" cm="1">
        <f t="array" aca="1" ref="AE34" ca="1">_xll.BDH(F34,$L34,AE$5)</f>
        <v>227.596</v>
      </c>
      <c r="AF34" s="8" t="str">
        <f t="shared" ca="1" si="13"/>
        <v>-</v>
      </c>
      <c r="AG34" s="8" t="str">
        <f t="shared" ca="1" si="9"/>
        <v>-</v>
      </c>
      <c r="AH34" s="8" t="str">
        <f t="shared" ca="1" si="10"/>
        <v>-</v>
      </c>
    </row>
    <row r="35" spans="1:34" x14ac:dyDescent="0.25">
      <c r="A35" s="2" t="str">
        <f ca="1"/>
        <v>REPSM</v>
      </c>
      <c r="B35" s="2">
        <f ca="1"/>
        <v>4</v>
      </c>
      <c r="C35" s="6" t="s">
        <v>523</v>
      </c>
      <c r="D35" s="25" t="str">
        <f ca="1"/>
        <v>-</v>
      </c>
      <c r="E35" s="26" t="s">
        <v>353</v>
      </c>
      <c r="F35" s="26" t="s">
        <v>355</v>
      </c>
      <c r="G35" s="2" t="str" cm="1">
        <f t="array" ref="G35">_xll.BDP(E35,"security_name")</f>
        <v>ORSTED 6 1/4 06/26/13</v>
      </c>
      <c r="H35" s="2" t="str" cm="1">
        <f t="array" ref="H35">_xll.BDP(F35,"security_name")</f>
        <v>ORSTED 1 3/4 12/09/19</v>
      </c>
      <c r="I35" s="17" cm="1">
        <f t="array" ref="I35">_xll.BDP(E35,"nxt_call_dt")*1</f>
        <v>45103</v>
      </c>
      <c r="J35" s="17" cm="1">
        <f t="array" ref="J35">_xll.BDP(F35,"nxt_call_dt")*1</f>
        <v>46639</v>
      </c>
      <c r="K35" s="24">
        <f t="shared" si="0"/>
        <v>4.2082191780821914</v>
      </c>
      <c r="L35" s="26" t="s">
        <v>108</v>
      </c>
      <c r="M35" s="8" cm="1">
        <f t="array" ref="M35">_xll.BDP(E35,$L35)</f>
        <v>185.05035400390625</v>
      </c>
      <c r="N35" s="8" cm="1">
        <f t="array" ref="N35">_xll.BDP(F35,$L35)</f>
        <v>223.52493286132813</v>
      </c>
      <c r="O35" s="8">
        <f t="shared" si="1"/>
        <v>38.474578857421875</v>
      </c>
      <c r="P35" s="8">
        <f t="shared" si="6"/>
        <v>9.1427221894264239</v>
      </c>
      <c r="Q35" s="2" t="str" cm="1">
        <f t="array" ref="Q35">_xll.BDP(E35,"rtg_moody")</f>
        <v>Baa3</v>
      </c>
      <c r="R35" s="2" t="str" cm="1">
        <f t="array" ref="R35">_xll.BDP(F35,"rtg_moody")</f>
        <v>Baa3</v>
      </c>
      <c r="S35" s="23" t="e">
        <f t="shared" si="11"/>
        <v>#VALUE!</v>
      </c>
      <c r="T35" s="23" t="str" cm="1">
        <f t="array" ref="T35">_xll.BDP(E35,"crncy")</f>
        <v>EUR</v>
      </c>
      <c r="U35" s="23" t="str" cm="1">
        <f t="array" ref="U35">_xll.BDP(F35,"crncy")</f>
        <v>EUR</v>
      </c>
      <c r="V35" s="2" t="s">
        <v>582</v>
      </c>
      <c r="W35" s="2" t="str">
        <f ca="1"/>
        <v>Energy</v>
      </c>
      <c r="X35" s="2" t="s">
        <v>582</v>
      </c>
      <c r="Y35" s="8" cm="1">
        <f t="array" aca="1" ref="Y35" ca="1">_xll.BDH(E35,$L35,Y$5)</f>
        <v>158.10300000000001</v>
      </c>
      <c r="Z35" s="8" cm="1">
        <f t="array" aca="1" ref="Z35" ca="1">_xll.BDH(F35,$L35,Z$5)</f>
        <v>203.43299999999999</v>
      </c>
      <c r="AA35" s="8" t="e">
        <f t="shared" ca="1" si="7"/>
        <v>#VALUE!</v>
      </c>
      <c r="AB35" s="8" t="e">
        <f t="shared" ca="1" si="12"/>
        <v>#VALUE!</v>
      </c>
      <c r="AC35" s="8" t="e">
        <f t="shared" ca="1" si="8"/>
        <v>#VALUE!</v>
      </c>
      <c r="AD35" s="8" cm="1">
        <f t="array" aca="1" ref="AD35" ca="1">_xll.BDH(E35,$L35,AD$5)</f>
        <v>168.673</v>
      </c>
      <c r="AE35" s="8" cm="1">
        <f t="array" aca="1" ref="AE35" ca="1">_xll.BDH(F35,$L35,AE$5)</f>
        <v>208.43100000000001</v>
      </c>
      <c r="AF35" s="8" t="str">
        <f t="shared" ca="1" si="13"/>
        <v>-</v>
      </c>
      <c r="AG35" s="8" t="str">
        <f t="shared" ca="1" si="9"/>
        <v>-</v>
      </c>
      <c r="AH35" s="8" t="str">
        <f t="shared" ca="1" si="10"/>
        <v>-</v>
      </c>
    </row>
    <row r="36" spans="1:34" x14ac:dyDescent="0.25">
      <c r="A36" s="2" t="str">
        <f ca="1"/>
        <v>RWE</v>
      </c>
      <c r="B36" s="2">
        <f ca="1"/>
        <v>3</v>
      </c>
      <c r="C36" s="6" t="s">
        <v>524</v>
      </c>
      <c r="D36" s="25" t="str">
        <f ca="1"/>
        <v>-</v>
      </c>
      <c r="E36" s="26" t="s">
        <v>254</v>
      </c>
      <c r="F36" s="26" t="s">
        <v>256</v>
      </c>
      <c r="G36" s="2" t="str" cm="1">
        <f t="array" ref="G36">_xll.BDP(E36,"security_name")</f>
        <v>REPSM 3 7/8 PERP</v>
      </c>
      <c r="H36" s="2" t="str" cm="1">
        <f t="array" ref="H36">_xll.BDP(F36,"security_name")</f>
        <v>REPSM 3 3/4 PERP</v>
      </c>
      <c r="I36" s="17" cm="1">
        <f t="array" ref="I36">_xll.BDP(E36,"nxt_call_dt")*1</f>
        <v>44280</v>
      </c>
      <c r="J36" s="17" cm="1">
        <f t="array" ref="J36">_xll.BDP(F36,"nxt_call_dt")*1</f>
        <v>46092</v>
      </c>
      <c r="K36" s="24">
        <f t="shared" si="0"/>
        <v>4.9643835616438352</v>
      </c>
      <c r="L36" s="26" t="s">
        <v>108</v>
      </c>
      <c r="M36" s="8" cm="1">
        <f t="array" ref="M36">_xll.BDP(E36,$L36)</f>
        <v>276.091064453125</v>
      </c>
      <c r="N36" s="8" cm="1">
        <f t="array" ref="N36">_xll.BDP(F36,$L36)</f>
        <v>414.71884155273438</v>
      </c>
      <c r="O36" s="8">
        <f t="shared" si="1"/>
        <v>138.62777709960938</v>
      </c>
      <c r="P36" s="8">
        <f t="shared" si="6"/>
        <v>27.924469448872753</v>
      </c>
      <c r="Q36" s="2" t="str" cm="1">
        <f t="array" ref="Q36">_xll.BDP(E36,"rtg_moody")</f>
        <v>Ba1</v>
      </c>
      <c r="R36" s="2" t="str" cm="1">
        <f t="array" ref="R36">_xll.BDP(F36,"rtg_moody")</f>
        <v>Ba1</v>
      </c>
      <c r="S36" s="23" t="e">
        <f t="shared" si="11"/>
        <v>#VALUE!</v>
      </c>
      <c r="T36" s="23" t="str" cm="1">
        <f t="array" ref="T36">_xll.BDP(E36,"crncy")</f>
        <v>EUR</v>
      </c>
      <c r="U36" s="23" t="str" cm="1">
        <f t="array" ref="U36">_xll.BDP(F36,"crncy")</f>
        <v>EUR</v>
      </c>
      <c r="V36" s="2" t="s">
        <v>582</v>
      </c>
      <c r="W36" s="2" t="str">
        <f ca="1"/>
        <v>Utilities</v>
      </c>
      <c r="X36" s="2" t="s">
        <v>561</v>
      </c>
      <c r="Y36" s="8" cm="1">
        <f t="array" aca="1" ref="Y36" ca="1">_xll.BDH(E36,$L36,Y$5)</f>
        <v>247.245</v>
      </c>
      <c r="Z36" s="8" cm="1">
        <f t="array" aca="1" ref="Z36" ca="1">_xll.BDH(F36,$L36,Z$5)</f>
        <v>375.084</v>
      </c>
      <c r="AA36" s="8" t="e">
        <f t="shared" ca="1" si="7"/>
        <v>#VALUE!</v>
      </c>
      <c r="AB36" s="8" t="e">
        <f t="shared" ca="1" si="12"/>
        <v>#VALUE!</v>
      </c>
      <c r="AC36" s="8" t="e">
        <f t="shared" ca="1" si="8"/>
        <v>#VALUE!</v>
      </c>
      <c r="AD36" s="8" cm="1">
        <f t="array" aca="1" ref="AD36" ca="1">_xll.BDH(E36,$L36,AD$5)</f>
        <v>386.21300000000002</v>
      </c>
      <c r="AE36" s="8" t="str" cm="1">
        <f t="array" aca="1" ref="AE36" ca="1">_xll.BDH(F36,$L36,AE$5)</f>
        <v>#N/A N/A</v>
      </c>
      <c r="AF36" s="8" t="str">
        <f t="shared" ca="1" si="13"/>
        <v>-</v>
      </c>
      <c r="AG36" s="8" t="str">
        <f t="shared" ca="1" si="9"/>
        <v>-</v>
      </c>
      <c r="AH36" s="8" t="str">
        <f t="shared" ca="1" si="10"/>
        <v>-</v>
      </c>
    </row>
    <row r="37" spans="1:34" x14ac:dyDescent="0.25">
      <c r="A37" s="2" t="str">
        <f ca="1"/>
        <v>SBBBSS</v>
      </c>
      <c r="B37" s="2" t="str">
        <f ca="1"/>
        <v>-</v>
      </c>
      <c r="C37" s="6" t="s">
        <v>525</v>
      </c>
      <c r="D37" s="25" t="str">
        <f ca="1"/>
        <v>-</v>
      </c>
      <c r="E37" s="26" t="s">
        <v>326</v>
      </c>
      <c r="F37" s="26" t="s">
        <v>327</v>
      </c>
      <c r="G37" s="2" t="str" cm="1">
        <f t="array" ref="G37">_xll.BDP(E37,"security_name")</f>
        <v>RWE 3 1/2 04/21/75</v>
      </c>
      <c r="H37" s="2" t="str" cm="1">
        <f t="array" ref="H37">_xll.BDP(F37,"security_name")</f>
        <v>RWE 6 5/8 07/30/75</v>
      </c>
      <c r="I37" s="17" cm="1">
        <f t="array" ref="I37">_xll.BDP(E37,"nxt_call_dt")*1</f>
        <v>45768</v>
      </c>
      <c r="J37" s="17" cm="1">
        <f t="array" ref="J37">_xll.BDP(F37,"nxt_call_dt")*1</f>
        <v>46111</v>
      </c>
      <c r="K37" s="24">
        <f t="shared" si="0"/>
        <v>0.9397260273972603</v>
      </c>
      <c r="L37" s="26" t="s">
        <v>108</v>
      </c>
      <c r="M37" s="8" cm="1">
        <f t="array" ref="M37">_xll.BDP(E37,$L37)</f>
        <v>289.74072265625</v>
      </c>
      <c r="N37" s="8" cm="1">
        <f t="array" ref="N37">_xll.BDP(F37,$L37)</f>
        <v>408.86264038085938</v>
      </c>
      <c r="O37" s="8">
        <f t="shared" si="1"/>
        <v>119.12191772460938</v>
      </c>
      <c r="P37" s="8">
        <f t="shared" si="6"/>
        <v>126.7623905815814</v>
      </c>
      <c r="Q37" s="2" t="str" cm="1">
        <f t="array" ref="Q37">_xll.BDP(E37,"rtg_moody")</f>
        <v>Ba2</v>
      </c>
      <c r="R37" s="2" t="str" cm="1">
        <f t="array" ref="R37">_xll.BDP(F37,"rtg_moody")</f>
        <v>Ba2</v>
      </c>
      <c r="S37" s="23" t="e">
        <f t="shared" si="11"/>
        <v>#VALUE!</v>
      </c>
      <c r="T37" s="23" t="str" cm="1">
        <f t="array" ref="T37">_xll.BDP(E37,"crncy")</f>
        <v>EUR</v>
      </c>
      <c r="U37" s="23" t="str" cm="1">
        <f t="array" ref="U37">_xll.BDP(F37,"crncy")</f>
        <v>USD</v>
      </c>
      <c r="V37" s="2" t="s">
        <v>582</v>
      </c>
      <c r="W37" s="2" t="str">
        <f ca="1"/>
        <v>Financial</v>
      </c>
      <c r="X37" s="2" t="s">
        <v>582</v>
      </c>
      <c r="Y37" s="8" cm="1">
        <f t="array" aca="1" ref="Y37" ca="1">_xll.BDH(E37,$L37,Y$5)</f>
        <v>282.37599999999998</v>
      </c>
      <c r="Z37" s="8" cm="1">
        <f t="array" aca="1" ref="Z37" ca="1">_xll.BDH(F37,$L37,Z$5)</f>
        <v>418.17500000000001</v>
      </c>
      <c r="AA37" s="8" t="e">
        <f t="shared" ca="1" si="7"/>
        <v>#VALUE!</v>
      </c>
      <c r="AB37" s="8" t="e">
        <f t="shared" ca="1" si="12"/>
        <v>#VALUE!</v>
      </c>
      <c r="AC37" s="8" t="e">
        <f t="shared" ca="1" si="8"/>
        <v>#VALUE!</v>
      </c>
      <c r="AD37" s="8" cm="1">
        <f t="array" aca="1" ref="AD37" ca="1">_xll.BDH(E37,$L37,AD$5)</f>
        <v>303.46100000000001</v>
      </c>
      <c r="AE37" s="8" cm="1">
        <f t="array" aca="1" ref="AE37" ca="1">_xll.BDH(F37,$L37,AE$5)</f>
        <v>477.39400000000001</v>
      </c>
      <c r="AF37" s="8" t="str">
        <f t="shared" ca="1" si="13"/>
        <v>-</v>
      </c>
      <c r="AG37" s="8" t="str">
        <f t="shared" ca="1" si="9"/>
        <v>-</v>
      </c>
      <c r="AH37" s="8" t="str">
        <f t="shared" ca="1" si="10"/>
        <v>-</v>
      </c>
    </row>
    <row r="38" spans="1:34" x14ac:dyDescent="0.25">
      <c r="A38" s="2" t="str">
        <f ca="1"/>
        <v>SESGFP</v>
      </c>
      <c r="B38" s="2" t="str">
        <f ca="1"/>
        <v>-</v>
      </c>
      <c r="C38" s="6" t="s">
        <v>526</v>
      </c>
      <c r="D38" s="25" t="str">
        <f ca="1"/>
        <v>-</v>
      </c>
      <c r="E38" s="26" t="s">
        <v>387</v>
      </c>
      <c r="F38" s="26" t="s">
        <v>388</v>
      </c>
      <c r="G38" s="2" t="str" cm="1">
        <f t="array" ref="G38">_xll.BDP(E38,"security_name")</f>
        <v>SBBBSS 4 5/8 PERP</v>
      </c>
      <c r="H38" s="2" t="str" cm="1">
        <f t="array" ref="H38">_xll.BDP(F38,"security_name")</f>
        <v>SBBBSS 2.624 PERP</v>
      </c>
      <c r="I38" s="17" cm="1">
        <f t="array" ref="I38">_xll.BDP(E38,"nxt_call_dt")*1</f>
        <v>45409</v>
      </c>
      <c r="J38" s="17" cm="1">
        <f t="array" ref="J38">_xll.BDP(F38,"nxt_call_dt")*1</f>
        <v>45687</v>
      </c>
      <c r="K38" s="24">
        <f t="shared" si="0"/>
        <v>0.76164383561643834</v>
      </c>
      <c r="L38" s="26" t="s">
        <v>108</v>
      </c>
      <c r="M38" s="8" cm="1">
        <f t="array" ref="M38">_xll.BDP(E38,$L38)</f>
        <v>474.35720825195313</v>
      </c>
      <c r="N38" s="8" cm="1">
        <f t="array" ref="N38">_xll.BDP(F38,$L38)</f>
        <v>481.4158935546875</v>
      </c>
      <c r="O38" s="8">
        <f t="shared" si="1"/>
        <v>7.058685302734375</v>
      </c>
      <c r="P38" s="8">
        <f t="shared" si="6"/>
        <v>9.2676983291296651</v>
      </c>
      <c r="Q38" s="2" t="str" cm="1">
        <f t="array" ref="Q38">_xll.BDP(E38,"rtg_moody")</f>
        <v>#N/A N/A</v>
      </c>
      <c r="R38" s="2" t="str" cm="1">
        <f t="array" ref="R38">_xll.BDP(F38,"rtg_moody")</f>
        <v>#N/A N/A</v>
      </c>
      <c r="S38" s="23" t="e">
        <f t="shared" si="11"/>
        <v>#VALUE!</v>
      </c>
      <c r="T38" s="23" t="str" cm="1">
        <f t="array" ref="T38">_xll.BDP(E38,"crncy")</f>
        <v>EUR</v>
      </c>
      <c r="U38" s="23" t="str" cm="1">
        <f t="array" ref="U38">_xll.BDP(F38,"crncy")</f>
        <v>EUR</v>
      </c>
      <c r="V38" s="2" t="s">
        <v>582</v>
      </c>
      <c r="W38" s="2" t="str">
        <f ca="1"/>
        <v>Communications</v>
      </c>
      <c r="X38" s="2" t="s">
        <v>582</v>
      </c>
      <c r="Y38" s="8" cm="1">
        <f t="array" aca="1" ref="Y38" ca="1">_xll.BDH(E38,$L38,Y$5)</f>
        <v>462.25400000000002</v>
      </c>
      <c r="Z38" s="8" cm="1">
        <f t="array" aca="1" ref="Z38" ca="1">_xll.BDH(F38,$L38,Z$5)</f>
        <v>477.52199999999999</v>
      </c>
      <c r="AA38" s="8" t="e">
        <f t="shared" ca="1" si="7"/>
        <v>#VALUE!</v>
      </c>
      <c r="AB38" s="8" t="e">
        <f t="shared" ca="1" si="12"/>
        <v>#VALUE!</v>
      </c>
      <c r="AC38" s="8" t="e">
        <f t="shared" ca="1" si="8"/>
        <v>#VALUE!</v>
      </c>
      <c r="AD38" s="8" cm="1">
        <f t="array" aca="1" ref="AD38" ca="1">_xll.BDH(E38,$L38,AD$5)</f>
        <v>668.38199999999995</v>
      </c>
      <c r="AE38" s="8" cm="1">
        <f t="array" aca="1" ref="AE38" ca="1">_xll.BDH(F38,$L38,AE$5)</f>
        <v>621.34199999999998</v>
      </c>
      <c r="AF38" s="8" t="str">
        <f t="shared" ca="1" si="13"/>
        <v>-</v>
      </c>
      <c r="AG38" s="8" t="str">
        <f t="shared" ca="1" si="9"/>
        <v>-</v>
      </c>
      <c r="AH38" s="8" t="str">
        <f t="shared" ca="1" si="10"/>
        <v>-</v>
      </c>
    </row>
    <row r="39" spans="1:34" x14ac:dyDescent="0.25">
      <c r="A39" s="2" t="str">
        <f ca="1"/>
        <v>SEVFP</v>
      </c>
      <c r="B39" s="2">
        <f ca="1"/>
        <v>4</v>
      </c>
      <c r="C39" s="6" t="s">
        <v>528</v>
      </c>
      <c r="D39" s="25" t="str">
        <f ca="1"/>
        <v>-</v>
      </c>
      <c r="E39" s="26" t="s">
        <v>277</v>
      </c>
      <c r="F39" s="26" t="s">
        <v>278</v>
      </c>
      <c r="G39" s="2" t="str" cm="1">
        <f t="array" ref="G39">_xll.BDP(E39,"security_name")</f>
        <v>SESGFP 4 5/8 PERP</v>
      </c>
      <c r="H39" s="2" t="str" cm="1">
        <f t="array" ref="H39">_xll.BDP(F39,"security_name")</f>
        <v>SESGFP 5 5/8 PERP</v>
      </c>
      <c r="I39" s="17" cm="1">
        <f t="array" ref="I39">_xll.BDP(E39,"nxt_call_dt")*1</f>
        <v>44563</v>
      </c>
      <c r="J39" s="17" cm="1">
        <f t="array" ref="J39">_xll.BDP(F39,"nxt_call_dt")*1</f>
        <v>45320</v>
      </c>
      <c r="K39" s="24">
        <f t="shared" si="0"/>
        <v>2.0739726027397261</v>
      </c>
      <c r="L39" s="26" t="s">
        <v>108</v>
      </c>
      <c r="M39" s="8" cm="1">
        <f t="array" ref="M39">_xll.BDP(E39,$L39)</f>
        <v>411.7784423828125</v>
      </c>
      <c r="N39" s="8" cm="1">
        <f t="array" ref="N39">_xll.BDP(F39,$L39)</f>
        <v>513.34576416015625</v>
      </c>
      <c r="O39" s="8">
        <f t="shared" si="1"/>
        <v>101.56732177734375</v>
      </c>
      <c r="P39" s="8">
        <f t="shared" si="6"/>
        <v>48.972354621836814</v>
      </c>
      <c r="Q39" s="2" t="str" cm="1">
        <f t="array" ref="Q39">_xll.BDP(E39,"rtg_moody")</f>
        <v>Ba1</v>
      </c>
      <c r="R39" s="2" t="str" cm="1">
        <f t="array" ref="R39">_xll.BDP(F39,"rtg_moody")</f>
        <v>Ba1</v>
      </c>
      <c r="S39" s="23" t="e">
        <f t="shared" si="11"/>
        <v>#VALUE!</v>
      </c>
      <c r="T39" s="23" t="str" cm="1">
        <f t="array" ref="T39">_xll.BDP(E39,"crncy")</f>
        <v>EUR</v>
      </c>
      <c r="U39" s="23" t="str" cm="1">
        <f t="array" ref="U39">_xll.BDP(F39,"crncy")</f>
        <v>EUR</v>
      </c>
      <c r="V39" s="2" t="s">
        <v>582</v>
      </c>
      <c r="W39" s="2" t="str">
        <f ca="1"/>
        <v>Utilities</v>
      </c>
      <c r="X39" s="2" t="s">
        <v>582</v>
      </c>
      <c r="Y39" s="8" cm="1">
        <f t="array" aca="1" ref="Y39" ca="1">_xll.BDH(E39,$L39,Y$5)</f>
        <v>361.94400000000002</v>
      </c>
      <c r="Z39" s="8" cm="1">
        <f t="array" aca="1" ref="Z39" ca="1">_xll.BDH(F39,$L39,Z$5)</f>
        <v>493.46699999999998</v>
      </c>
      <c r="AA39" s="8" t="e">
        <f t="shared" ca="1" si="7"/>
        <v>#VALUE!</v>
      </c>
      <c r="AB39" s="8" t="e">
        <f t="shared" ca="1" si="12"/>
        <v>#VALUE!</v>
      </c>
      <c r="AC39" s="8" t="e">
        <f t="shared" ca="1" si="8"/>
        <v>#VALUE!</v>
      </c>
      <c r="AD39" s="8" cm="1">
        <f t="array" aca="1" ref="AD39" ca="1">_xll.BDH(E39,$L39,AD$5)</f>
        <v>456.96699999999998</v>
      </c>
      <c r="AE39" s="8" cm="1">
        <f t="array" aca="1" ref="AE39" ca="1">_xll.BDH(F39,$L39,AE$5)</f>
        <v>561.66499999999996</v>
      </c>
      <c r="AF39" s="8" t="str">
        <f t="shared" ca="1" si="13"/>
        <v>-</v>
      </c>
      <c r="AG39" s="8" t="str">
        <f t="shared" ca="1" si="9"/>
        <v>-</v>
      </c>
      <c r="AH39" s="8" t="str">
        <f t="shared" ca="1" si="10"/>
        <v>-</v>
      </c>
    </row>
    <row r="40" spans="1:34" x14ac:dyDescent="0.25">
      <c r="A40" s="2" t="str">
        <f ca="1"/>
        <v>SOFTBK</v>
      </c>
      <c r="B40" s="2" t="str">
        <f ca="1"/>
        <v>-</v>
      </c>
      <c r="C40" s="6" t="s">
        <v>529</v>
      </c>
      <c r="D40" s="25" t="str">
        <f ca="1"/>
        <v>-</v>
      </c>
      <c r="E40" s="26" t="s">
        <v>308</v>
      </c>
      <c r="F40" s="26" t="s">
        <v>310</v>
      </c>
      <c r="G40" s="2" t="str" cm="1">
        <f t="array" ref="G40">_xll.BDP(E40,"security_name")</f>
        <v>SEVFP 2 1/2 PERP</v>
      </c>
      <c r="H40" s="2" t="str" cm="1">
        <f t="array" ref="H40">_xll.BDP(F40,"security_name")</f>
        <v>SEVFP 1 5/8 PERP</v>
      </c>
      <c r="I40" s="17" cm="1">
        <f t="array" ref="I40">_xll.BDP(E40,"nxt_call_dt")*1</f>
        <v>44650</v>
      </c>
      <c r="J40" s="17" cm="1">
        <f t="array" ref="J40">_xll.BDP(F40,"nxt_call_dt")*1</f>
        <v>46174</v>
      </c>
      <c r="K40" s="24">
        <f t="shared" si="0"/>
        <v>4.1753424657534248</v>
      </c>
      <c r="L40" s="26" t="s">
        <v>108</v>
      </c>
      <c r="M40" s="8" cm="1">
        <f t="array" ref="M40">_xll.BDP(E40,$L40)</f>
        <v>262.38067626953125</v>
      </c>
      <c r="N40" s="8" cm="1">
        <f t="array" ref="N40">_xll.BDP(F40,$L40)</f>
        <v>307.8756103515625</v>
      </c>
      <c r="O40" s="8">
        <f t="shared" si="1"/>
        <v>45.49493408203125</v>
      </c>
      <c r="P40" s="8">
        <f t="shared" si="6"/>
        <v>10.896096417284387</v>
      </c>
      <c r="Q40" s="2" t="str" cm="1">
        <f t="array" ref="Q40">_xll.BDP(E40,"rtg_moody")</f>
        <v>Baa3</v>
      </c>
      <c r="R40" s="2" t="str" cm="1">
        <f t="array" ref="R40">_xll.BDP(F40,"rtg_moody")</f>
        <v>Baa3</v>
      </c>
      <c r="S40" s="23" t="e">
        <f t="shared" si="11"/>
        <v>#VALUE!</v>
      </c>
      <c r="T40" s="23" t="str" cm="1">
        <f t="array" ref="T40">_xll.BDP(E40,"crncy")</f>
        <v>EUR</v>
      </c>
      <c r="U40" s="23" t="str" cm="1">
        <f t="array" ref="U40">_xll.BDP(F40,"crncy")</f>
        <v>EUR</v>
      </c>
      <c r="V40" s="2" t="s">
        <v>582</v>
      </c>
      <c r="W40" s="2" t="str">
        <f ca="1"/>
        <v>Communications</v>
      </c>
      <c r="X40" s="2" t="s">
        <v>582</v>
      </c>
      <c r="Y40" s="8" cm="1">
        <f t="array" aca="1" ref="Y40" ca="1">_xll.BDH(E40,$L40,Y$5)</f>
        <v>242.12899999999999</v>
      </c>
      <c r="Z40" s="8" cm="1">
        <f t="array" aca="1" ref="Z40" ca="1">_xll.BDH(F40,$L40,Z$5)</f>
        <v>288.12599999999998</v>
      </c>
      <c r="AA40" s="8" t="e">
        <f t="shared" ca="1" si="7"/>
        <v>#VALUE!</v>
      </c>
      <c r="AB40" s="8" t="e">
        <f t="shared" ca="1" si="12"/>
        <v>#VALUE!</v>
      </c>
      <c r="AC40" s="8" t="e">
        <f t="shared" ca="1" si="8"/>
        <v>#VALUE!</v>
      </c>
      <c r="AD40" s="8" cm="1">
        <f t="array" aca="1" ref="AD40" ca="1">_xll.BDH(E40,$L40,AD$5)</f>
        <v>266.12200000000001</v>
      </c>
      <c r="AE40" s="8" cm="1">
        <f t="array" aca="1" ref="AE40" ca="1">_xll.BDH(F40,$L40,AE$5)</f>
        <v>307.31299999999999</v>
      </c>
      <c r="AF40" s="8" t="str">
        <f t="shared" ca="1" si="13"/>
        <v>-</v>
      </c>
      <c r="AG40" s="8" t="str">
        <f t="shared" ca="1" si="9"/>
        <v>-</v>
      </c>
      <c r="AH40" s="8" t="str">
        <f t="shared" ca="1" si="10"/>
        <v>-</v>
      </c>
    </row>
    <row r="41" spans="1:34" x14ac:dyDescent="0.25">
      <c r="A41" s="2" t="str">
        <f ca="1"/>
        <v>SOLBBB</v>
      </c>
      <c r="B41" s="2">
        <f ca="1"/>
        <v>3</v>
      </c>
      <c r="C41" s="6" t="s">
        <v>530</v>
      </c>
      <c r="D41" s="25" t="str">
        <f ca="1"/>
        <v>-</v>
      </c>
      <c r="E41" s="26" t="s">
        <v>405</v>
      </c>
      <c r="F41" s="26" t="s">
        <v>406</v>
      </c>
      <c r="G41" s="2" t="str" cm="1">
        <f t="array" ref="G41">_xll.BDP(E41,"security_name")</f>
        <v>SOFTBK 6 PERP</v>
      </c>
      <c r="H41" s="2" t="str" cm="1">
        <f t="array" ref="H41">_xll.BDP(F41,"security_name")</f>
        <v>SOFTBK 6 7/8 PERP</v>
      </c>
      <c r="I41" s="17" cm="1">
        <f t="array" ref="I41">_xll.BDP(E41,"nxt_call_dt")*1</f>
        <v>45126</v>
      </c>
      <c r="J41" s="17" cm="1">
        <f t="array" ref="J41">_xll.BDP(F41,"nxt_call_dt")*1</f>
        <v>46587</v>
      </c>
      <c r="K41" s="24">
        <f t="shared" si="0"/>
        <v>4.0027397260273974</v>
      </c>
      <c r="L41" s="26" t="s">
        <v>108</v>
      </c>
      <c r="M41" s="8" cm="1">
        <f t="array" ref="M41">_xll.BDP(E41,$L41)</f>
        <v>875.991943359375</v>
      </c>
      <c r="N41" s="8" t="str" cm="1">
        <f t="array" ref="N41">_xll.BDP(F41,$L41)</f>
        <v>#N/A Field Not Applicable</v>
      </c>
      <c r="O41" s="8" t="e">
        <f t="shared" si="1"/>
        <v>#VALUE!</v>
      </c>
      <c r="P41" s="8" t="e">
        <f t="shared" si="6"/>
        <v>#VALUE!</v>
      </c>
      <c r="Q41" s="2" t="str" cm="1">
        <f t="array" ref="Q41">_xll.BDP(E41,"rtg_moody")</f>
        <v>B2u</v>
      </c>
      <c r="R41" s="2" t="str" cm="1">
        <f t="array" ref="R41">_xll.BDP(F41,"rtg_moody")</f>
        <v>B2u</v>
      </c>
      <c r="S41" s="23" t="e">
        <f t="shared" si="11"/>
        <v>#VALUE!</v>
      </c>
      <c r="T41" s="23" t="str" cm="1">
        <f t="array" ref="T41">_xll.BDP(E41,"crncy")</f>
        <v>USD</v>
      </c>
      <c r="U41" s="23" t="str" cm="1">
        <f t="array" ref="U41">_xll.BDP(F41,"crncy")</f>
        <v>USD</v>
      </c>
      <c r="V41" s="2" t="s">
        <v>582</v>
      </c>
      <c r="W41" s="2" t="str">
        <f ca="1"/>
        <v>Basic Materials</v>
      </c>
      <c r="X41" s="2" t="s">
        <v>582</v>
      </c>
      <c r="Y41" s="8" cm="1">
        <f t="array" aca="1" ref="Y41" ca="1">_xll.BDH(E41,$L41,Y$5)</f>
        <v>895.67499999999995</v>
      </c>
      <c r="Z41" s="8" t="str" cm="1">
        <f t="array" aca="1" ref="Z41" ca="1">_xll.BDH(F41,$L41,Z$5)</f>
        <v>#N/A N/A</v>
      </c>
      <c r="AA41" s="8" t="e">
        <f t="shared" ca="1" si="7"/>
        <v>#VALUE!</v>
      </c>
      <c r="AB41" s="8" t="e">
        <f t="shared" ca="1" si="12"/>
        <v>#VALUE!</v>
      </c>
      <c r="AC41" s="8" t="e">
        <f t="shared" ca="1" si="8"/>
        <v>#VALUE!</v>
      </c>
      <c r="AD41" s="8" cm="1">
        <f t="array" aca="1" ref="AD41" ca="1">_xll.BDH(E41,$L41,AD$5)</f>
        <v>812.90599999999995</v>
      </c>
      <c r="AE41" s="8" t="str" cm="1">
        <f t="array" aca="1" ref="AE41" ca="1">_xll.BDH(F41,$L41,AE$5)</f>
        <v>#N/A N/A</v>
      </c>
      <c r="AF41" s="8" t="str">
        <f t="shared" ca="1" si="13"/>
        <v>-</v>
      </c>
      <c r="AG41" s="8" t="str">
        <f t="shared" ca="1" si="9"/>
        <v>-</v>
      </c>
      <c r="AH41" s="8" t="str">
        <f t="shared" ca="1" si="10"/>
        <v>-</v>
      </c>
    </row>
    <row r="42" spans="1:34" x14ac:dyDescent="0.25">
      <c r="A42" s="2" t="str">
        <f ca="1"/>
        <v>SSELN</v>
      </c>
      <c r="B42" s="2">
        <f ca="1"/>
        <v>4</v>
      </c>
      <c r="C42" s="6" t="s">
        <v>440</v>
      </c>
      <c r="D42" s="25" t="str">
        <f ca="1"/>
        <v>-</v>
      </c>
      <c r="E42" s="26" t="s">
        <v>114</v>
      </c>
      <c r="F42" s="26" t="s">
        <v>112</v>
      </c>
      <c r="G42" s="2" t="str" cm="1">
        <f t="array" ref="G42">_xll.BDP(E42,"security_name")</f>
        <v>SOLBBB 5.118 PERP</v>
      </c>
      <c r="H42" s="2" t="str" cm="1">
        <f t="array" ref="H42">_xll.BDP(F42,"security_name")</f>
        <v>SOLBBB 4 1/4 PERP</v>
      </c>
      <c r="I42" s="17" cm="1">
        <f t="array" ref="I42">_xll.BDP(E42,"nxt_call_dt")*1</f>
        <v>44349</v>
      </c>
      <c r="J42" s="17" cm="1">
        <f t="array" ref="J42">_xll.BDP(F42,"nxt_call_dt")*1</f>
        <v>45264</v>
      </c>
      <c r="K42" s="24">
        <f t="shared" si="0"/>
        <v>2.506849315068493</v>
      </c>
      <c r="L42" s="26" t="s">
        <v>108</v>
      </c>
      <c r="M42" s="8" cm="1">
        <f t="array" ref="M42">_xll.BDP(E42,$L42)</f>
        <v>353.39517211914063</v>
      </c>
      <c r="N42" s="8" cm="1">
        <f t="array" ref="N42">_xll.BDP(F42,$L42)</f>
        <v>356.8846435546875</v>
      </c>
      <c r="O42" s="8">
        <f t="shared" si="1"/>
        <v>3.489471435546875</v>
      </c>
      <c r="P42" s="8">
        <f t="shared" si="6"/>
        <v>1.3919749442345459</v>
      </c>
      <c r="Q42" s="2" t="str" cm="1">
        <f t="array" ref="Q42">_xll.BDP(E42,"rtg_moody")</f>
        <v>Ba1</v>
      </c>
      <c r="R42" s="2" t="str" cm="1">
        <f t="array" ref="R42">_xll.BDP(F42,"rtg_moody")</f>
        <v>Ba1</v>
      </c>
      <c r="S42" s="23" t="e">
        <f t="shared" si="11"/>
        <v>#VALUE!</v>
      </c>
      <c r="T42" s="23" t="str" cm="1">
        <f t="array" ref="T42">_xll.BDP(E42,"crncy")</f>
        <v>EUR</v>
      </c>
      <c r="U42" s="23" t="str" cm="1">
        <f t="array" ref="U42">_xll.BDP(F42,"crncy")</f>
        <v>EUR</v>
      </c>
      <c r="V42" s="2" t="s">
        <v>582</v>
      </c>
      <c r="W42" s="2" t="str">
        <f ca="1"/>
        <v>Utilities</v>
      </c>
      <c r="X42" s="2" t="s">
        <v>582</v>
      </c>
      <c r="Y42" s="8" cm="1">
        <f t="array" aca="1" ref="Y42" ca="1">_xll.BDH(E42,$L42,Y$5)</f>
        <v>299.39999999999998</v>
      </c>
      <c r="Z42" s="8" cm="1">
        <f t="array" aca="1" ref="Z42" ca="1">_xll.BDH(F42,$L42,Z$5)</f>
        <v>314.33800000000002</v>
      </c>
      <c r="AA42" s="8" t="e">
        <f t="shared" ca="1" si="7"/>
        <v>#VALUE!</v>
      </c>
      <c r="AB42" s="8" t="e">
        <f t="shared" ca="1" si="12"/>
        <v>#VALUE!</v>
      </c>
      <c r="AC42" s="8" t="e">
        <f t="shared" ca="1" si="8"/>
        <v>#VALUE!</v>
      </c>
      <c r="AD42" s="8" cm="1">
        <f t="array" aca="1" ref="AD42" ca="1">_xll.BDH(E42,$L42,AD$5)</f>
        <v>379.10399999999998</v>
      </c>
      <c r="AE42" s="8" cm="1">
        <f t="array" aca="1" ref="AE42" ca="1">_xll.BDH(F42,$L42,AE$5)</f>
        <v>390.72</v>
      </c>
      <c r="AF42" s="8" t="str">
        <f t="shared" ca="1" si="13"/>
        <v>-</v>
      </c>
      <c r="AG42" s="8" t="str">
        <f t="shared" ca="1" si="9"/>
        <v>-</v>
      </c>
      <c r="AH42" s="8" t="str">
        <f t="shared" ca="1" si="10"/>
        <v>-</v>
      </c>
    </row>
    <row r="43" spans="1:34" x14ac:dyDescent="0.25">
      <c r="A43" s="2" t="str">
        <f ca="1"/>
        <v>TELEFO</v>
      </c>
      <c r="B43" s="2">
        <f ca="1"/>
        <v>8</v>
      </c>
      <c r="C43" s="6" t="s">
        <v>531</v>
      </c>
      <c r="D43" s="25" t="str">
        <f ca="1"/>
        <v>-</v>
      </c>
      <c r="E43" s="26" t="s">
        <v>356</v>
      </c>
      <c r="F43" s="26" t="str">
        <f>E43</f>
        <v>EK605885 Corp</v>
      </c>
      <c r="G43" s="2" t="str" cm="1">
        <f t="array" ref="G43">_xll.BDP(E43,"security_name")</f>
        <v>STEDIN 3 1/4 PERP</v>
      </c>
      <c r="H43" s="2" t="str" cm="1">
        <f t="array" ref="H43">_xll.BDP(F43,"security_name")</f>
        <v>STEDIN 3 1/4 PERP</v>
      </c>
      <c r="I43" s="17" cm="1">
        <f t="array" ref="I43">_xll.BDP(E43,"nxt_call_dt")*1</f>
        <v>44531</v>
      </c>
      <c r="J43" s="17" cm="1">
        <f t="array" ref="J43">_xll.BDP(F43,"nxt_call_dt")*1</f>
        <v>44531</v>
      </c>
      <c r="K43" s="24">
        <f t="shared" si="0"/>
        <v>0</v>
      </c>
      <c r="L43" s="26" t="s">
        <v>108</v>
      </c>
      <c r="M43" s="8" cm="1">
        <f t="array" ref="M43">_xll.BDP(E43,$L43)</f>
        <v>259.3602294921875</v>
      </c>
      <c r="N43" s="8" cm="1">
        <f t="array" ref="N43">_xll.BDP(F43,$L43)</f>
        <v>259.3602294921875</v>
      </c>
      <c r="O43" s="8">
        <f t="shared" si="1"/>
        <v>0</v>
      </c>
      <c r="P43" s="8" t="str">
        <f t="shared" si="6"/>
        <v>-</v>
      </c>
      <c r="Q43" s="2" t="str" cm="1">
        <f t="array" ref="Q43">_xll.BDP(E43,"rtg_moody")</f>
        <v>#N/A N/A</v>
      </c>
      <c r="R43" s="2" t="str" cm="1">
        <f t="array" ref="R43">_xll.BDP(F43,"rtg_moody")</f>
        <v>#N/A N/A</v>
      </c>
      <c r="S43" s="23" t="str">
        <f t="shared" si="11"/>
        <v>-</v>
      </c>
      <c r="T43" s="23" t="str" cm="1">
        <f t="array" ref="T43">_xll.BDP(E43,"crncy")</f>
        <v>EUR</v>
      </c>
      <c r="U43" s="23" t="str" cm="1">
        <f t="array" ref="U43">_xll.BDP(F43,"crncy")</f>
        <v>EUR</v>
      </c>
      <c r="V43" s="2" t="s">
        <v>582</v>
      </c>
      <c r="W43" s="2" t="str">
        <f ca="1"/>
        <v>Communications</v>
      </c>
      <c r="X43" s="2" t="s">
        <v>582</v>
      </c>
      <c r="Y43" s="8" cm="1">
        <f t="array" aca="1" ref="Y43" ca="1">_xll.BDH(E43,$L43,Y$5)</f>
        <v>233.238</v>
      </c>
      <c r="Z43" s="8" cm="1">
        <f t="array" aca="1" ref="Z43" ca="1">_xll.BDH(F43,$L43,Z$5)</f>
        <v>233.238</v>
      </c>
      <c r="AA43" s="8" t="e">
        <f t="shared" ca="1" si="7"/>
        <v>#VALUE!</v>
      </c>
      <c r="AB43" s="8" t="str">
        <f t="shared" si="12"/>
        <v>-</v>
      </c>
      <c r="AC43" s="8" t="str">
        <f t="shared" si="8"/>
        <v>-</v>
      </c>
      <c r="AD43" s="8" cm="1">
        <f t="array" aca="1" ref="AD43" ca="1">_xll.BDH(E43,$L43,AD$5)</f>
        <v>211.72499999999999</v>
      </c>
      <c r="AE43" s="8" cm="1">
        <f t="array" aca="1" ref="AE43" ca="1">_xll.BDH(F43,$L43,AE$5)</f>
        <v>211.72499999999999</v>
      </c>
      <c r="AF43" s="8" t="str">
        <f t="shared" ca="1" si="13"/>
        <v>-</v>
      </c>
      <c r="AG43" s="8" t="str">
        <f t="shared" ca="1" si="9"/>
        <v>-</v>
      </c>
      <c r="AH43" s="8" t="str">
        <f t="shared" ca="1" si="10"/>
        <v>-</v>
      </c>
    </row>
    <row r="44" spans="1:34" x14ac:dyDescent="0.25">
      <c r="A44" s="2" t="str">
        <f ca="1"/>
        <v>TELIAS</v>
      </c>
      <c r="B44" s="2" t="str">
        <f ca="1"/>
        <v>-</v>
      </c>
      <c r="C44" s="6" t="s">
        <v>535</v>
      </c>
      <c r="D44" s="25" t="str">
        <f ca="1"/>
        <v>-</v>
      </c>
      <c r="E44" s="26" t="s">
        <v>288</v>
      </c>
      <c r="F44" s="26" t="s">
        <v>293</v>
      </c>
      <c r="G44" s="2" t="str" cm="1">
        <f t="array" ref="G44">_xll.BDP(E44,"security_name")</f>
        <v>TELEFO 3 PERP</v>
      </c>
      <c r="H44" s="2" t="str" cm="1">
        <f t="array" ref="H44">_xll.BDP(F44,"security_name")</f>
        <v>TELEFO 2 7/8 PERP</v>
      </c>
      <c r="I44" s="17" cm="1">
        <f t="array" ref="I44">_xll.BDP(E44,"nxt_call_dt")*1</f>
        <v>45173</v>
      </c>
      <c r="J44" s="17" cm="1">
        <f t="array" ref="J44">_xll.BDP(F44,"nxt_call_dt")*1</f>
        <v>46562</v>
      </c>
      <c r="K44" s="24">
        <f t="shared" si="0"/>
        <v>3.8054794520547945</v>
      </c>
      <c r="L44" s="26" t="s">
        <v>108</v>
      </c>
      <c r="M44" s="8" cm="1">
        <f t="array" ref="M44">_xll.BDP(E44,$L44)</f>
        <v>413.28329467773438</v>
      </c>
      <c r="N44" s="8" cm="1">
        <f t="array" ref="N44">_xll.BDP(F44,$L44)</f>
        <v>390.81045532226563</v>
      </c>
      <c r="O44" s="8">
        <f t="shared" si="1"/>
        <v>-22.47283935546875</v>
      </c>
      <c r="P44" s="8">
        <f t="shared" si="6"/>
        <v>-5.9053897514370721</v>
      </c>
      <c r="Q44" s="2" t="str" cm="1">
        <f t="array" ref="Q44">_xll.BDP(E44,"rtg_moody")</f>
        <v>Ba2</v>
      </c>
      <c r="R44" s="2" t="str" cm="1">
        <f t="array" ref="R44">_xll.BDP(F44,"rtg_moody")</f>
        <v>Ba2</v>
      </c>
      <c r="S44" s="23" t="e">
        <f t="shared" si="11"/>
        <v>#VALUE!</v>
      </c>
      <c r="T44" s="23" t="str" cm="1">
        <f t="array" ref="T44">_xll.BDP(E44,"crncy")</f>
        <v>EUR</v>
      </c>
      <c r="U44" s="23" t="str" cm="1">
        <f t="array" ref="U44">_xll.BDP(F44,"crncy")</f>
        <v>EUR</v>
      </c>
      <c r="V44" s="2" t="s">
        <v>582</v>
      </c>
      <c r="W44" s="2" t="str">
        <f ca="1"/>
        <v>Communications</v>
      </c>
      <c r="X44" s="2" t="s">
        <v>582</v>
      </c>
      <c r="Y44" s="8" cm="1">
        <f t="array" aca="1" ref="Y44" ca="1">_xll.BDH(E44,$L44,Y$5)</f>
        <v>371.72199999999998</v>
      </c>
      <c r="Z44" s="8" cm="1">
        <f t="array" aca="1" ref="Z44" ca="1">_xll.BDH(F44,$L44,Z$5)</f>
        <v>344.137</v>
      </c>
      <c r="AA44" s="8" t="e">
        <f t="shared" ca="1" si="7"/>
        <v>#VALUE!</v>
      </c>
      <c r="AB44" s="8" t="e">
        <f t="shared" ca="1" si="12"/>
        <v>#VALUE!</v>
      </c>
      <c r="AC44" s="8" t="e">
        <f t="shared" ca="1" si="8"/>
        <v>#VALUE!</v>
      </c>
      <c r="AD44" s="8" cm="1">
        <f t="array" aca="1" ref="AD44" ca="1">_xll.BDH(E44,$L44,AD$5)</f>
        <v>392.87400000000002</v>
      </c>
      <c r="AE44" s="8" cm="1">
        <f t="array" aca="1" ref="AE44" ca="1">_xll.BDH(F44,$L44,AE$5)</f>
        <v>381.86</v>
      </c>
      <c r="AF44" s="8" t="str">
        <f t="shared" ca="1" si="13"/>
        <v>-</v>
      </c>
      <c r="AG44" s="8" t="str">
        <f t="shared" ca="1" si="9"/>
        <v>-</v>
      </c>
      <c r="AH44" s="8" t="str">
        <f t="shared" ca="1" si="10"/>
        <v>-</v>
      </c>
    </row>
    <row r="45" spans="1:34" x14ac:dyDescent="0.25">
      <c r="A45" s="2" t="str">
        <f ca="1"/>
        <v>TOTAL</v>
      </c>
      <c r="B45" s="2">
        <f ca="1"/>
        <v>6</v>
      </c>
      <c r="C45" s="6" t="s">
        <v>536</v>
      </c>
      <c r="D45" s="25" t="str">
        <f ca="1"/>
        <v>-</v>
      </c>
      <c r="E45" s="26" t="s">
        <v>275</v>
      </c>
      <c r="F45" s="26" t="s">
        <v>276</v>
      </c>
      <c r="G45" s="2" t="str" cm="1">
        <f t="array" ref="G45">_xll.BDP(E45,"security_name")</f>
        <v>TELIAS 3 04/04/78</v>
      </c>
      <c r="H45" s="2" t="str" cm="1">
        <f t="array" ref="H45">_xll.BDP(F45,"security_name")</f>
        <v>TELIAS 1 3/8 05/11/81</v>
      </c>
      <c r="I45" s="17" cm="1">
        <f t="array" ref="I45">_xll.BDP(E45,"nxt_call_dt")*1</f>
        <v>45020</v>
      </c>
      <c r="J45" s="17" cm="1">
        <f t="array" ref="J45">_xll.BDP(F45,"nxt_call_dt")*1</f>
        <v>46064</v>
      </c>
      <c r="K45" s="24">
        <f t="shared" si="0"/>
        <v>2.8602739726027395</v>
      </c>
      <c r="L45" s="26" t="s">
        <v>108</v>
      </c>
      <c r="M45" s="8" cm="1">
        <f t="array" ref="M45">_xll.BDP(E45,$L45)</f>
        <v>253.33795166015625</v>
      </c>
      <c r="N45" s="8" cm="1">
        <f t="array" ref="N45">_xll.BDP(F45,$L45)</f>
        <v>275.94964599609375</v>
      </c>
      <c r="O45" s="8">
        <f t="shared" si="1"/>
        <v>22.6116943359375</v>
      </c>
      <c r="P45" s="8">
        <f t="shared" si="6"/>
        <v>7.9054295331582258</v>
      </c>
      <c r="Q45" s="2" t="str" cm="1">
        <f t="array" ref="Q45">_xll.BDP(E45,"rtg_moody")</f>
        <v>Baa3</v>
      </c>
      <c r="R45" s="2" t="str" cm="1">
        <f t="array" ref="R45">_xll.BDP(F45,"rtg_moody")</f>
        <v>Baa3</v>
      </c>
      <c r="S45" s="23" t="e">
        <f t="shared" si="11"/>
        <v>#VALUE!</v>
      </c>
      <c r="T45" s="23" t="str" cm="1">
        <f t="array" ref="T45">_xll.BDP(E45,"crncy")</f>
        <v>EUR</v>
      </c>
      <c r="U45" s="23" t="str" cm="1">
        <f t="array" ref="U45">_xll.BDP(F45,"crncy")</f>
        <v>EUR</v>
      </c>
      <c r="V45" s="2" t="s">
        <v>582</v>
      </c>
      <c r="W45" s="2" t="str">
        <f ca="1"/>
        <v>Energy</v>
      </c>
      <c r="X45" s="2" t="s">
        <v>582</v>
      </c>
      <c r="Y45" s="8" cm="1">
        <f t="array" aca="1" ref="Y45" ca="1">_xll.BDH(E45,$L45,Y$5)</f>
        <v>231.18700000000001</v>
      </c>
      <c r="Z45" s="8" cm="1">
        <f t="array" aca="1" ref="Z45" ca="1">_xll.BDH(F45,$L45,Z$5)</f>
        <v>257.52300000000002</v>
      </c>
      <c r="AA45" s="8" t="e">
        <f t="shared" ca="1" si="7"/>
        <v>#VALUE!</v>
      </c>
      <c r="AB45" s="8" t="e">
        <f t="shared" ca="1" si="12"/>
        <v>#VALUE!</v>
      </c>
      <c r="AC45" s="8" t="e">
        <f t="shared" ca="1" si="8"/>
        <v>#VALUE!</v>
      </c>
      <c r="AD45" s="8" cm="1">
        <f t="array" aca="1" ref="AD45" ca="1">_xll.BDH(E45,$L45,AD$5)</f>
        <v>220.797</v>
      </c>
      <c r="AE45" s="8" cm="1">
        <f t="array" aca="1" ref="AE45" ca="1">_xll.BDH(F45,$L45,AE$5)</f>
        <v>265.827</v>
      </c>
      <c r="AF45" s="8" t="str">
        <f t="shared" ca="1" si="13"/>
        <v>-</v>
      </c>
      <c r="AG45" s="8" t="str">
        <f t="shared" ca="1" si="9"/>
        <v>-</v>
      </c>
      <c r="AH45" s="8" t="str">
        <f t="shared" ca="1" si="10"/>
        <v>-</v>
      </c>
    </row>
    <row r="46" spans="1:34" x14ac:dyDescent="0.25">
      <c r="A46" s="2" t="str">
        <f ca="1"/>
        <v>TRAFIG</v>
      </c>
      <c r="B46" s="2" t="str">
        <f ca="1"/>
        <v>-</v>
      </c>
      <c r="C46" s="6" t="s">
        <v>539</v>
      </c>
      <c r="D46" s="25" t="str">
        <f ca="1"/>
        <v>-</v>
      </c>
      <c r="E46" s="26" t="s">
        <v>259</v>
      </c>
      <c r="F46" s="26" t="s">
        <v>263</v>
      </c>
      <c r="G46" s="2" t="str" cm="1">
        <f t="array" ref="G46">_xll.BDP(E46,"security_name")</f>
        <v>TOTAL 3 7/8 PERP</v>
      </c>
      <c r="H46" s="2" t="str" cm="1">
        <f t="array" ref="H46">_xll.BDP(F46,"security_name")</f>
        <v>TOTAL 3.369 PERP</v>
      </c>
      <c r="I46" s="17" cm="1">
        <f t="array" ref="I46">_xll.BDP(E46,"nxt_call_dt")*1</f>
        <v>44699</v>
      </c>
      <c r="J46" s="17" cm="1">
        <f t="array" ref="J46">_xll.BDP(F46,"nxt_call_dt")*1</f>
        <v>46301</v>
      </c>
      <c r="K46" s="24">
        <f t="shared" si="0"/>
        <v>4.3890410958904109</v>
      </c>
      <c r="L46" s="26" t="s">
        <v>108</v>
      </c>
      <c r="M46" s="8" cm="1">
        <f t="array" ref="M46">_xll.BDP(E46,$L46)</f>
        <v>245.641845703125</v>
      </c>
      <c r="N46" s="8" cm="1">
        <f t="array" ref="N46">_xll.BDP(F46,$L46)</f>
        <v>256.35006713867188</v>
      </c>
      <c r="O46" s="8">
        <f t="shared" si="1"/>
        <v>10.708221435546875</v>
      </c>
      <c r="P46" s="8">
        <f t="shared" si="6"/>
        <v>2.4397633108455739</v>
      </c>
      <c r="Q46" s="2" t="str" cm="1">
        <f t="array" ref="Q46">_xll.BDP(E46,"rtg_moody")</f>
        <v>A2</v>
      </c>
      <c r="R46" s="2" t="str" cm="1">
        <f t="array" ref="R46">_xll.BDP(F46,"rtg_moody")</f>
        <v>A2</v>
      </c>
      <c r="S46" s="23" t="e">
        <f t="shared" si="11"/>
        <v>#VALUE!</v>
      </c>
      <c r="T46" s="23" t="str" cm="1">
        <f t="array" ref="T46">_xll.BDP(E46,"crncy")</f>
        <v>EUR</v>
      </c>
      <c r="U46" s="23" t="str" cm="1">
        <f t="array" ref="U46">_xll.BDP(F46,"crncy")</f>
        <v>EUR</v>
      </c>
      <c r="V46" s="2" t="s">
        <v>582</v>
      </c>
      <c r="W46" s="2" t="str">
        <f ca="1"/>
        <v>Energy</v>
      </c>
      <c r="X46" s="2" t="s">
        <v>582</v>
      </c>
      <c r="Y46" s="8" cm="1">
        <f t="array" aca="1" ref="Y46" ca="1">_xll.BDH(E46,$L46,Y$5)</f>
        <v>172.26400000000001</v>
      </c>
      <c r="Z46" s="8" cm="1">
        <f t="array" aca="1" ref="Z46" ca="1">_xll.BDH(F46,$L46,Z$5)</f>
        <v>210.691</v>
      </c>
      <c r="AA46" s="8" t="e">
        <f t="shared" ca="1" si="7"/>
        <v>#VALUE!</v>
      </c>
      <c r="AB46" s="8" t="e">
        <f t="shared" ca="1" si="12"/>
        <v>#VALUE!</v>
      </c>
      <c r="AC46" s="8" t="e">
        <f t="shared" ca="1" si="8"/>
        <v>#VALUE!</v>
      </c>
      <c r="AD46" s="8" cm="1">
        <f t="array" aca="1" ref="AD46" ca="1">_xll.BDH(E46,$L46,AD$5)</f>
        <v>177.364</v>
      </c>
      <c r="AE46" s="8" cm="1">
        <f t="array" aca="1" ref="AE46" ca="1">_xll.BDH(F46,$L46,AE$5)</f>
        <v>223.31899999999999</v>
      </c>
      <c r="AF46" s="8" t="str">
        <f t="shared" ca="1" si="13"/>
        <v>-</v>
      </c>
      <c r="AG46" s="8" t="str">
        <f t="shared" ca="1" si="9"/>
        <v>-</v>
      </c>
      <c r="AH46" s="8" t="str">
        <f t="shared" ca="1" si="10"/>
        <v>-</v>
      </c>
    </row>
    <row r="47" spans="1:34" x14ac:dyDescent="0.25">
      <c r="A47" s="2" t="str">
        <f ca="1"/>
        <v>ULFP</v>
      </c>
      <c r="B47" s="2" t="str">
        <f ca="1"/>
        <v>-</v>
      </c>
      <c r="C47" s="6" t="s">
        <v>540</v>
      </c>
      <c r="D47" s="25" t="str">
        <f ca="1"/>
        <v>-</v>
      </c>
      <c r="E47" s="26" t="s">
        <v>402</v>
      </c>
      <c r="F47" s="26" t="s">
        <v>403</v>
      </c>
      <c r="G47" s="2" t="str" cm="1">
        <f t="array" ref="G47">_xll.BDP(E47,"security_name")</f>
        <v>TRAFIG 6 7/8 PERP</v>
      </c>
      <c r="H47" s="2" t="str" cm="1">
        <f t="array" ref="H47">_xll.BDP(F47,"security_name")</f>
        <v>TRAFIG 7 1/2 PERP</v>
      </c>
      <c r="I47" s="17" cm="1">
        <f t="array" ref="I47">_xll.BDP(E47,"nxt_call_dt")*1</f>
        <v>44552</v>
      </c>
      <c r="J47" s="17" cm="1">
        <f t="array" ref="J47">_xll.BDP(F47,"nxt_call_dt")*1</f>
        <v>45504</v>
      </c>
      <c r="K47" s="24">
        <f t="shared" si="0"/>
        <v>2.6082191780821917</v>
      </c>
      <c r="L47" s="26" t="s">
        <v>108</v>
      </c>
      <c r="M47" s="8" t="str" cm="1">
        <f t="array" ref="M47">_xll.BDP(E47,$L47)</f>
        <v>#N/A Field Not Applicable</v>
      </c>
      <c r="N47" s="8" cm="1">
        <f t="array" ref="N47">_xll.BDP(F47,$L47)</f>
        <v>943.08489990234375</v>
      </c>
      <c r="O47" s="8" t="e">
        <f t="shared" si="1"/>
        <v>#VALUE!</v>
      </c>
      <c r="P47" s="8" t="e">
        <f t="shared" si="6"/>
        <v>#VALUE!</v>
      </c>
      <c r="Q47" s="2" t="str" cm="1">
        <f t="array" ref="Q47">_xll.BDP(E47,"rtg_moody")</f>
        <v>#N/A N/A</v>
      </c>
      <c r="R47" s="2" t="str" cm="1">
        <f t="array" ref="R47">_xll.BDP(F47,"rtg_moody")</f>
        <v>#N/A N/A</v>
      </c>
      <c r="S47" s="23" t="e">
        <f t="shared" si="11"/>
        <v>#VALUE!</v>
      </c>
      <c r="T47" s="23" t="str" cm="1">
        <f t="array" ref="T47">_xll.BDP(E47,"crncy")</f>
        <v>USD</v>
      </c>
      <c r="U47" s="23" t="str" cm="1">
        <f t="array" ref="U47">_xll.BDP(F47,"crncy")</f>
        <v>EUR</v>
      </c>
      <c r="V47" s="2" t="s">
        <v>582</v>
      </c>
      <c r="W47" s="2" t="str">
        <f ca="1"/>
        <v>Financial</v>
      </c>
      <c r="X47" s="2" t="s">
        <v>582</v>
      </c>
      <c r="Y47" s="8" t="str" cm="1">
        <f t="array" aca="1" ref="Y47" ca="1">_xll.BDH(E47,$L47,Y$5)</f>
        <v>#N/A N/A</v>
      </c>
      <c r="Z47" s="8" cm="1">
        <f t="array" aca="1" ref="Z47" ca="1">_xll.BDH(F47,$L47,Z$5)</f>
        <v>1013.716</v>
      </c>
      <c r="AA47" s="8" t="e">
        <f t="shared" ca="1" si="7"/>
        <v>#VALUE!</v>
      </c>
      <c r="AB47" s="8" t="e">
        <f t="shared" ca="1" si="12"/>
        <v>#VALUE!</v>
      </c>
      <c r="AC47" s="8" t="e">
        <f t="shared" ca="1" si="8"/>
        <v>#VALUE!</v>
      </c>
      <c r="AD47" s="8" cm="1">
        <f t="array" aca="1" ref="AD47" ca="1">_xll.BDH(E47,$L47,AD$5)</f>
        <v>1959.8330000000001</v>
      </c>
      <c r="AE47" s="8" cm="1">
        <f t="array" aca="1" ref="AE47" ca="1">_xll.BDH(F47,$L47,AE$5)</f>
        <v>1134.9580000000001</v>
      </c>
      <c r="AF47" s="8" t="str">
        <f t="shared" ca="1" si="13"/>
        <v>-</v>
      </c>
      <c r="AG47" s="8" t="str">
        <f t="shared" ca="1" si="9"/>
        <v>-</v>
      </c>
      <c r="AH47" s="8" t="str">
        <f t="shared" ca="1" si="10"/>
        <v>-</v>
      </c>
    </row>
    <row r="48" spans="1:34" x14ac:dyDescent="0.25">
      <c r="A48" s="2" t="str">
        <f ca="1"/>
        <v>VATFAL</v>
      </c>
      <c r="B48" s="2" t="str">
        <f ca="1"/>
        <v>-</v>
      </c>
      <c r="C48" s="6" t="s">
        <v>541</v>
      </c>
      <c r="D48" s="25" t="str">
        <f ca="1"/>
        <v>-</v>
      </c>
      <c r="E48" s="26" t="s">
        <v>380</v>
      </c>
      <c r="F48" s="26" t="s">
        <v>381</v>
      </c>
      <c r="G48" s="2" t="str" cm="1">
        <f t="array" ref="G48">_xll.BDP(E48,"security_name")</f>
        <v>ULFP 2 1/8 PERP</v>
      </c>
      <c r="H48" s="2" t="str" cm="1">
        <f t="array" ref="H48">_xll.BDP(F48,"security_name")</f>
        <v>ULFP 2 7/8 PERP</v>
      </c>
      <c r="I48" s="17" cm="1">
        <f t="array" ref="I48">_xll.BDP(E48,"nxt_call_dt")*1</f>
        <v>45132</v>
      </c>
      <c r="J48" s="17" cm="1">
        <f t="array" ref="J48">_xll.BDP(F48,"nxt_call_dt")*1</f>
        <v>46047</v>
      </c>
      <c r="K48" s="24">
        <f t="shared" si="0"/>
        <v>2.506849315068493</v>
      </c>
      <c r="L48" s="26" t="s">
        <v>108</v>
      </c>
      <c r="M48" s="8" cm="1">
        <f t="array" ref="M48">_xll.BDP(E48,$L48)</f>
        <v>693.5069580078125</v>
      </c>
      <c r="N48" s="8" cm="1">
        <f t="array" ref="N48">_xll.BDP(F48,$L48)</f>
        <v>557.958984375</v>
      </c>
      <c r="O48" s="8">
        <f t="shared" si="1"/>
        <v>-135.5479736328125</v>
      </c>
      <c r="P48" s="8">
        <f t="shared" si="6"/>
        <v>-54.071049591231223</v>
      </c>
      <c r="Q48" s="2" t="str" cm="1">
        <f t="array" ref="Q48">_xll.BDP(E48,"rtg_moody")</f>
        <v>Baa2</v>
      </c>
      <c r="R48" s="2" t="str" cm="1">
        <f t="array" ref="R48">_xll.BDP(F48,"rtg_moody")</f>
        <v>Baa2</v>
      </c>
      <c r="S48" s="23" t="e">
        <f t="shared" si="11"/>
        <v>#VALUE!</v>
      </c>
      <c r="T48" s="23" t="str" cm="1">
        <f t="array" ref="T48">_xll.BDP(E48,"crncy")</f>
        <v>EUR</v>
      </c>
      <c r="U48" s="23" t="str" cm="1">
        <f t="array" ref="U48">_xll.BDP(F48,"crncy")</f>
        <v>EUR</v>
      </c>
      <c r="V48" s="2" t="s">
        <v>582</v>
      </c>
      <c r="W48" s="2" t="str">
        <f ca="1"/>
        <v>Utilities</v>
      </c>
      <c r="X48" s="2" t="s">
        <v>582</v>
      </c>
      <c r="Y48" s="8" cm="1">
        <f t="array" aca="1" ref="Y48" ca="1">_xll.BDH(E48,$L48,Y$5)</f>
        <v>551.54200000000003</v>
      </c>
      <c r="Z48" s="8" cm="1">
        <f t="array" aca="1" ref="Z48" ca="1">_xll.BDH(F48,$L48,Z$5)</f>
        <v>486.75799999999998</v>
      </c>
      <c r="AA48" s="8" t="e">
        <f t="shared" ca="1" si="7"/>
        <v>#VALUE!</v>
      </c>
      <c r="AB48" s="8" t="e">
        <f t="shared" ca="1" si="12"/>
        <v>#VALUE!</v>
      </c>
      <c r="AC48" s="8" t="e">
        <f t="shared" ca="1" si="8"/>
        <v>#VALUE!</v>
      </c>
      <c r="AD48" s="8" cm="1">
        <f t="array" aca="1" ref="AD48" ca="1">_xll.BDH(E48,$L48,AD$5)</f>
        <v>751.43700000000001</v>
      </c>
      <c r="AE48" s="8" cm="1">
        <f t="array" aca="1" ref="AE48" ca="1">_xll.BDH(F48,$L48,AE$5)</f>
        <v>598.28300000000002</v>
      </c>
      <c r="AF48" s="8" t="str">
        <f t="shared" ca="1" si="13"/>
        <v>-</v>
      </c>
      <c r="AG48" s="8" t="str">
        <f t="shared" ca="1" si="9"/>
        <v>-</v>
      </c>
      <c r="AH48" s="8" t="str">
        <f t="shared" ca="1" si="10"/>
        <v>-</v>
      </c>
    </row>
    <row r="49" spans="1:34" x14ac:dyDescent="0.25">
      <c r="A49" s="2" t="str">
        <f ca="1"/>
        <v>VLVY</v>
      </c>
      <c r="B49" s="2" t="str">
        <f ca="1"/>
        <v>-</v>
      </c>
      <c r="C49" s="6" t="s">
        <v>542</v>
      </c>
      <c r="D49" s="25" t="str">
        <f ca="1"/>
        <v>-</v>
      </c>
      <c r="E49" s="26" t="s">
        <v>330</v>
      </c>
      <c r="F49" s="26" t="s">
        <v>329</v>
      </c>
      <c r="G49" s="2" t="str" cm="1">
        <f t="array" ref="G49">_xll.BDP(E49,"security_name")</f>
        <v>VATFAL 6.1 11/19/78</v>
      </c>
      <c r="H49" s="2" t="str" cm="1">
        <f t="array" ref="H49">_xll.BDP(F49,"security_name")</f>
        <v>VATFAL 3 03/19/77</v>
      </c>
      <c r="I49" s="17" cm="1">
        <f t="array" ref="I49">_xll.BDP(E49,"nxt_call_dt")*1</f>
        <v>45249</v>
      </c>
      <c r="J49" s="17" cm="1">
        <f t="array" ref="J49">_xll.BDP(F49,"nxt_call_dt")*1</f>
        <v>46465</v>
      </c>
      <c r="K49" s="24">
        <f t="shared" si="0"/>
        <v>3.3315068493150686</v>
      </c>
      <c r="L49" s="26" t="s">
        <v>411</v>
      </c>
      <c r="M49" s="8" cm="1">
        <f t="array" ref="M49">_xll.BDP(E49,$L49)</f>
        <v>422.19870311508492</v>
      </c>
      <c r="N49" s="8" cm="1">
        <f t="array" ref="N49">_xll.BDP(F49,$L49)</f>
        <v>272.41251703301845</v>
      </c>
      <c r="O49" s="8">
        <f t="shared" si="1"/>
        <v>-149.78618608206648</v>
      </c>
      <c r="P49" s="8">
        <f t="shared" si="6"/>
        <v>-44.960491710488704</v>
      </c>
      <c r="Q49" s="2" t="str" cm="1">
        <f t="array" ref="Q49">_xll.BDP(E49,"rtg_moody")</f>
        <v>Baa2</v>
      </c>
      <c r="R49" s="2" t="str" cm="1">
        <f t="array" ref="R49">_xll.BDP(F49,"rtg_moody")</f>
        <v>Baa2</v>
      </c>
      <c r="S49" s="23" t="e">
        <f t="shared" si="11"/>
        <v>#VALUE!</v>
      </c>
      <c r="T49" s="23" t="str" cm="1">
        <f t="array" ref="T49">_xll.BDP(E49,"crncy")</f>
        <v>USD</v>
      </c>
      <c r="U49" s="23" t="str" cm="1">
        <f t="array" ref="U49">_xll.BDP(F49,"crncy")</f>
        <v>EUR</v>
      </c>
      <c r="V49" s="2" t="s">
        <v>582</v>
      </c>
      <c r="W49" s="2" t="str">
        <f ca="1"/>
        <v>Consumer, Cyclical</v>
      </c>
      <c r="X49" s="2" t="s">
        <v>582</v>
      </c>
      <c r="Y49" s="8" cm="1">
        <f t="array" aca="1" ref="Y49" ca="1">_xll.BDH(E49,$L49,Y$5)</f>
        <v>413.71600000000001</v>
      </c>
      <c r="Z49" s="8" cm="1">
        <f t="array" aca="1" ref="Z49" ca="1">_xll.BDH(F49,$L49,Z$5)</f>
        <v>257.30500000000001</v>
      </c>
      <c r="AA49" s="8" t="e">
        <f t="shared" ca="1" si="7"/>
        <v>#VALUE!</v>
      </c>
      <c r="AB49" s="8" t="e">
        <f t="shared" ca="1" si="12"/>
        <v>#VALUE!</v>
      </c>
      <c r="AC49" s="8" t="e">
        <f t="shared" ca="1" si="8"/>
        <v>#VALUE!</v>
      </c>
      <c r="AD49" s="8" cm="1">
        <f t="array" aca="1" ref="AD49" ca="1">_xll.BDH(E49,$L49,AD$5)</f>
        <v>426.03399999999999</v>
      </c>
      <c r="AE49" s="8" cm="1">
        <f t="array" aca="1" ref="AE49" ca="1">_xll.BDH(F49,$L49,AE$5)</f>
        <v>273.916</v>
      </c>
      <c r="AF49" s="8" t="str">
        <f t="shared" ca="1" si="13"/>
        <v>-</v>
      </c>
      <c r="AG49" s="8" t="str">
        <f t="shared" ca="1" si="9"/>
        <v>-</v>
      </c>
      <c r="AH49" s="8" t="str">
        <f t="shared" ca="1" si="10"/>
        <v>-</v>
      </c>
    </row>
    <row r="50" spans="1:34" x14ac:dyDescent="0.25">
      <c r="A50" s="2" t="str">
        <f ca="1"/>
        <v>VOD</v>
      </c>
      <c r="B50" s="2">
        <f ca="1"/>
        <v>5</v>
      </c>
      <c r="C50" s="6" t="s">
        <v>544</v>
      </c>
      <c r="D50" s="25" t="str">
        <f ca="1"/>
        <v>-</v>
      </c>
      <c r="E50" s="26" t="s">
        <v>294</v>
      </c>
      <c r="F50" s="26" t="s">
        <v>295</v>
      </c>
      <c r="G50" s="2" t="str" cm="1">
        <f t="array" ref="G50">_xll.BDP(E50,"security_name")</f>
        <v>VOD 3.1 01/03/79</v>
      </c>
      <c r="H50" s="2" t="str" cm="1">
        <f t="array" ref="H50">_xll.BDP(F50,"security_name")</f>
        <v>VOD 4.2 10/03/78</v>
      </c>
      <c r="I50" s="17" cm="1">
        <f t="array" ref="I50">_xll.BDP(E50,"nxt_call_dt")*1</f>
        <v>45202</v>
      </c>
      <c r="J50" s="17" cm="1">
        <f t="array" ref="J50">_xll.BDP(F50,"nxt_call_dt")*1</f>
        <v>46937</v>
      </c>
      <c r="K50" s="24">
        <f t="shared" si="0"/>
        <v>4.7534246575342465</v>
      </c>
      <c r="L50" s="26" t="s">
        <v>108</v>
      </c>
      <c r="M50" s="8" cm="1">
        <f t="array" ref="M50">_xll.BDP(E50,$L50)</f>
        <v>344.22467041015625</v>
      </c>
      <c r="N50" s="8" cm="1">
        <f t="array" ref="N50">_xll.BDP(F50,$L50)</f>
        <v>322.80099487304688</v>
      </c>
      <c r="O50" s="8">
        <f t="shared" si="1"/>
        <v>-21.423675537109375</v>
      </c>
      <c r="P50" s="8">
        <f t="shared" si="6"/>
        <v>-4.5069980236570153</v>
      </c>
      <c r="Q50" s="2" t="str" cm="1">
        <f t="array" ref="Q50">_xll.BDP(E50,"rtg_moody")</f>
        <v>Ba1</v>
      </c>
      <c r="R50" s="2" t="str" cm="1">
        <f t="array" ref="R50">_xll.BDP(F50,"rtg_moody")</f>
        <v>Ba1</v>
      </c>
      <c r="S50" s="23" t="e">
        <f t="shared" si="11"/>
        <v>#VALUE!</v>
      </c>
      <c r="T50" s="23" t="str" cm="1">
        <f t="array" ref="T50">_xll.BDP(E50,"crncy")</f>
        <v>EUR</v>
      </c>
      <c r="U50" s="23" t="str" cm="1">
        <f t="array" ref="U50">_xll.BDP(F50,"crncy")</f>
        <v>EUR</v>
      </c>
      <c r="V50" s="2" t="s">
        <v>582</v>
      </c>
      <c r="W50" s="2" t="str">
        <f ca="1"/>
        <v>Communications</v>
      </c>
      <c r="X50" s="2" t="s">
        <v>582</v>
      </c>
      <c r="Y50" s="8" cm="1">
        <f t="array" aca="1" ref="Y50" ca="1">_xll.BDH(E50,$L50,Y$5)</f>
        <v>287.459</v>
      </c>
      <c r="Z50" s="8" cm="1">
        <f t="array" aca="1" ref="Z50" ca="1">_xll.BDH(F50,$L50,Z$5)</f>
        <v>303.54700000000003</v>
      </c>
      <c r="AA50" s="8" t="e">
        <f t="shared" ca="1" si="7"/>
        <v>#VALUE!</v>
      </c>
      <c r="AB50" s="8" t="e">
        <f t="shared" ca="1" si="12"/>
        <v>#VALUE!</v>
      </c>
      <c r="AC50" s="8" t="e">
        <f t="shared" ca="1" si="8"/>
        <v>#VALUE!</v>
      </c>
      <c r="AD50" s="8" cm="1">
        <f t="array" aca="1" ref="AD50" ca="1">_xll.BDH(E50,$L50,AD$5)</f>
        <v>315.35899999999998</v>
      </c>
      <c r="AE50" s="8" cm="1">
        <f t="array" aca="1" ref="AE50" ca="1">_xll.BDH(F50,$L50,AE$5)</f>
        <v>330.71499999999997</v>
      </c>
      <c r="AF50" s="8" t="str">
        <f t="shared" ca="1" si="13"/>
        <v>-</v>
      </c>
      <c r="AG50" s="8" t="str">
        <f t="shared" ca="1" si="9"/>
        <v>-</v>
      </c>
      <c r="AH50" s="8" t="str">
        <f t="shared" ca="1" si="10"/>
        <v>-</v>
      </c>
    </row>
    <row r="51" spans="1:34" x14ac:dyDescent="0.25">
      <c r="A51" s="2" t="str">
        <f ca="1"/>
        <v>VW</v>
      </c>
      <c r="B51" s="2">
        <f ca="1"/>
        <v>9</v>
      </c>
      <c r="C51" s="6" t="s">
        <v>545</v>
      </c>
      <c r="D51" s="25" t="str">
        <f ca="1"/>
        <v>-</v>
      </c>
      <c r="E51" s="26" t="s">
        <v>363</v>
      </c>
      <c r="F51" s="26" t="s">
        <v>369</v>
      </c>
      <c r="G51" s="2" t="str" cm="1">
        <f t="array" ref="G51">_xll.BDP(E51,"security_name")</f>
        <v>VW 2.7 PERP</v>
      </c>
      <c r="H51" s="2" t="str" cm="1">
        <f t="array" ref="H51">_xll.BDP(F51,"security_name")</f>
        <v>VW 3 1/2 PERP</v>
      </c>
      <c r="I51" s="17" cm="1">
        <f t="array" ref="I51">_xll.BDP(E51,"nxt_call_dt")*1</f>
        <v>44909</v>
      </c>
      <c r="J51" s="17" cm="1">
        <f t="array" ref="J51">_xll.BDP(F51,"nxt_call_dt")*1</f>
        <v>47562</v>
      </c>
      <c r="K51" s="24">
        <f t="shared" si="0"/>
        <v>7.2684931506849315</v>
      </c>
      <c r="L51" s="26" t="s">
        <v>108</v>
      </c>
      <c r="M51" s="8" cm="1">
        <f t="array" ref="M51">_xll.BDP(E51,$L51)</f>
        <v>390.30966186523438</v>
      </c>
      <c r="N51" s="8" cm="1">
        <f t="array" ref="N51">_xll.BDP(F51,$L51)</f>
        <v>397.46524047851563</v>
      </c>
      <c r="O51" s="8">
        <f t="shared" si="1"/>
        <v>7.15557861328125</v>
      </c>
      <c r="P51" s="8">
        <f t="shared" si="6"/>
        <v>0.98446520687812145</v>
      </c>
      <c r="Q51" s="2" t="str" cm="1">
        <f t="array" ref="Q51">_xll.BDP(E51,"rtg_moody")</f>
        <v>Baa2</v>
      </c>
      <c r="R51" s="2" t="str" cm="1">
        <f t="array" ref="R51">_xll.BDP(F51,"rtg_moody")</f>
        <v>Baa2</v>
      </c>
      <c r="S51" s="23" t="e">
        <f t="shared" si="11"/>
        <v>#VALUE!</v>
      </c>
      <c r="T51" s="23" t="str" cm="1">
        <f t="array" ref="T51">_xll.BDP(E51,"crncy")</f>
        <v>EUR</v>
      </c>
      <c r="U51" s="23" t="str" cm="1">
        <f t="array" ref="U51">_xll.BDP(F51,"crncy")</f>
        <v>EUR</v>
      </c>
      <c r="W51" s="2" t="str">
        <f ca="1"/>
        <v>Consumer, Cyclical</v>
      </c>
      <c r="X51" s="2" t="s">
        <v>582</v>
      </c>
      <c r="Y51" s="8" cm="1">
        <f t="array" aca="1" ref="Y51" ca="1">_xll.BDH(E51,$L51,Y$5)</f>
        <v>319.601</v>
      </c>
      <c r="Z51" s="8" cm="1">
        <f t="array" aca="1" ref="Z51" ca="1">_xll.BDH(F51,$L51,Z$5)</f>
        <v>362.89800000000002</v>
      </c>
      <c r="AA51" s="8" t="e">
        <f t="shared" ca="1" si="7"/>
        <v>#VALUE!</v>
      </c>
      <c r="AB51" s="8" t="e">
        <f t="shared" ca="1" si="12"/>
        <v>#VALUE!</v>
      </c>
      <c r="AC51" s="8" t="e">
        <f t="shared" ca="1" si="8"/>
        <v>#VALUE!</v>
      </c>
      <c r="AD51" s="8" cm="1">
        <f t="array" aca="1" ref="AD51" ca="1">_xll.BDH(E51,$L51,AD$5)</f>
        <v>367.02100000000002</v>
      </c>
      <c r="AE51" s="8" cm="1">
        <f t="array" aca="1" ref="AE51" ca="1">_xll.BDH(F51,$L51,AE$5)</f>
        <v>394.23399999999998</v>
      </c>
      <c r="AF51" s="8" t="str">
        <f t="shared" ca="1" si="13"/>
        <v>-</v>
      </c>
      <c r="AG51" s="8" t="str">
        <f t="shared" ca="1" si="9"/>
        <v>-</v>
      </c>
      <c r="AH51" s="8" t="str">
        <f t="shared" ca="1" si="10"/>
        <v>-</v>
      </c>
    </row>
    <row r="52" spans="1:34" x14ac:dyDescent="0.25">
      <c r="S52" s="23"/>
      <c r="T52" s="23"/>
      <c r="U52" s="23"/>
    </row>
    <row r="53" spans="1:34" x14ac:dyDescent="0.25">
      <c r="S53" s="23"/>
      <c r="T53" s="23"/>
      <c r="U53" s="23"/>
    </row>
    <row r="54" spans="1:34" x14ac:dyDescent="0.25">
      <c r="S54" s="23"/>
      <c r="T54" s="23"/>
      <c r="U54" s="23"/>
    </row>
    <row r="55" spans="1:34" x14ac:dyDescent="0.25">
      <c r="S55" s="23"/>
      <c r="T55" s="23"/>
      <c r="U55" s="23"/>
    </row>
    <row r="56" spans="1:34" x14ac:dyDescent="0.25">
      <c r="S56" s="23"/>
      <c r="T56" s="23"/>
      <c r="U56" s="23"/>
    </row>
  </sheetData>
  <conditionalFormatting sqref="T7:U51">
    <cfRule type="dataBar" priority="7">
      <dataBar>
        <cfvo type="min"/>
        <cfvo type="max"/>
        <color rgb="FF63C384"/>
      </dataBar>
      <extLst>
        <ext xmlns:x14="http://schemas.microsoft.com/office/spreadsheetml/2009/9/main" uri="{B025F937-C7B1-47D3-B67F-A62EFF666E3E}">
          <x14:id>{9AC90B7C-8E12-4110-B0DE-3BABB2FCD895}</x14:id>
        </ext>
      </extLst>
    </cfRule>
  </conditionalFormatting>
  <conditionalFormatting sqref="AC7:AC51">
    <cfRule type="dataBar" priority="3">
      <dataBar>
        <cfvo type="min"/>
        <cfvo type="max"/>
        <color rgb="FF63C384"/>
      </dataBar>
      <extLst>
        <ext xmlns:x14="http://schemas.microsoft.com/office/spreadsheetml/2009/9/main" uri="{B025F937-C7B1-47D3-B67F-A62EFF666E3E}">
          <x14:id>{FA3CDF8D-5A76-4612-9D53-8E0EB3758725}</x14:id>
        </ext>
      </extLst>
    </cfRule>
  </conditionalFormatting>
  <conditionalFormatting sqref="AH7:AH51">
    <cfRule type="dataBar" priority="2">
      <dataBar>
        <cfvo type="min"/>
        <cfvo type="max"/>
        <color rgb="FF63C384"/>
      </dataBar>
      <extLst>
        <ext xmlns:x14="http://schemas.microsoft.com/office/spreadsheetml/2009/9/main" uri="{B025F937-C7B1-47D3-B67F-A62EFF666E3E}">
          <x14:id>{55F6EAF8-76E2-4928-BBA0-9859D25BB4F3}</x14:id>
        </ext>
      </extLst>
    </cfRule>
  </conditionalFormatting>
  <conditionalFormatting sqref="P7:P51">
    <cfRule type="dataBar" priority="1">
      <dataBar>
        <cfvo type="min"/>
        <cfvo type="max"/>
        <color rgb="FF63C384"/>
      </dataBar>
      <extLst>
        <ext xmlns:x14="http://schemas.microsoft.com/office/spreadsheetml/2009/9/main" uri="{B025F937-C7B1-47D3-B67F-A62EFF666E3E}">
          <x14:id>{0D9620A6-5AEE-4229-A8C4-B85D6415BEAE}</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9AC90B7C-8E12-4110-B0DE-3BABB2FCD895}">
            <x14:dataBar minLength="0" maxLength="100" gradient="0">
              <x14:cfvo type="autoMin"/>
              <x14:cfvo type="autoMax"/>
              <x14:negativeFillColor rgb="FFFF0000"/>
              <x14:axisColor rgb="FF000000"/>
            </x14:dataBar>
          </x14:cfRule>
          <xm:sqref>T7:U51</xm:sqref>
        </x14:conditionalFormatting>
        <x14:conditionalFormatting xmlns:xm="http://schemas.microsoft.com/office/excel/2006/main">
          <x14:cfRule type="dataBar" id="{FA3CDF8D-5A76-4612-9D53-8E0EB3758725}">
            <x14:dataBar minLength="0" maxLength="100" border="1" negativeBarBorderColorSameAsPositive="0">
              <x14:cfvo type="autoMin"/>
              <x14:cfvo type="autoMax"/>
              <x14:borderColor rgb="FF63C384"/>
              <x14:negativeFillColor rgb="FFFF0000"/>
              <x14:negativeBorderColor rgb="FFFF0000"/>
              <x14:axisColor rgb="FF000000"/>
            </x14:dataBar>
          </x14:cfRule>
          <xm:sqref>AC7:AC51</xm:sqref>
        </x14:conditionalFormatting>
        <x14:conditionalFormatting xmlns:xm="http://schemas.microsoft.com/office/excel/2006/main">
          <x14:cfRule type="dataBar" id="{55F6EAF8-76E2-4928-BBA0-9859D25BB4F3}">
            <x14:dataBar minLength="0" maxLength="100" border="1" negativeBarBorderColorSameAsPositive="0">
              <x14:cfvo type="autoMin"/>
              <x14:cfvo type="autoMax"/>
              <x14:borderColor rgb="FF63C384"/>
              <x14:negativeFillColor rgb="FFFF0000"/>
              <x14:negativeBorderColor rgb="FFFF0000"/>
              <x14:axisColor rgb="FF000000"/>
            </x14:dataBar>
          </x14:cfRule>
          <xm:sqref>AH7:AH51</xm:sqref>
        </x14:conditionalFormatting>
        <x14:conditionalFormatting xmlns:xm="http://schemas.microsoft.com/office/excel/2006/main">
          <x14:cfRule type="dataBar" id="{0D9620A6-5AEE-4229-A8C4-B85D6415BEAE}">
            <x14:dataBar minLength="0" maxLength="100" gradient="0">
              <x14:cfvo type="autoMin"/>
              <x14:cfvo type="autoMax"/>
              <x14:negativeFillColor rgb="FFFF0000"/>
              <x14:axisColor rgb="FF000000"/>
            </x14:dataBar>
          </x14:cfRule>
          <xm:sqref>P7:P51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BF67B449-1DCE-4392-8B76-B3E8E9F22EEA}">
          <x14:formula1>
            <xm:f>tkrBbg!$AA:$AA</xm:f>
          </x14:formula1>
          <xm:sqref>L7:L51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75001-F3D2-484A-BFB0-8C5B3AB2F04A}">
  <sheetPr>
    <tabColor theme="9"/>
  </sheetPr>
  <dimension ref="A2:U79"/>
  <sheetViews>
    <sheetView showGridLines="0" workbookViewId="0">
      <pane xSplit="2" ySplit="6" topLeftCell="C7" activePane="bottomRight" state="frozen"/>
      <selection pane="topRight" activeCell="D1" sqref="D1"/>
      <selection pane="bottomLeft" activeCell="A6" sqref="A6"/>
      <selection pane="bottomRight" activeCell="A25" sqref="A25"/>
    </sheetView>
  </sheetViews>
  <sheetFormatPr defaultColWidth="8.7265625" defaultRowHeight="10.5" x14ac:dyDescent="0.25"/>
  <cols>
    <col min="1" max="2" width="8.7265625" style="2"/>
    <col min="3" max="3" width="6.453125" style="2" bestFit="1" customWidth="1"/>
    <col min="4" max="5" width="8.7265625" style="25"/>
    <col min="6" max="7" width="20.1796875" style="2" bestFit="1" customWidth="1"/>
    <col min="8" max="9" width="9.81640625" style="2" bestFit="1" customWidth="1"/>
    <col min="10" max="10" width="8.7265625" style="2"/>
    <col min="11" max="11" width="11.81640625" style="2" customWidth="1"/>
    <col min="12" max="19" width="8.7265625" style="2"/>
    <col min="20" max="20" width="21.1796875" style="2" bestFit="1" customWidth="1"/>
    <col min="21" max="16384" width="8.7265625" style="2"/>
  </cols>
  <sheetData>
    <row r="2" spans="1:21" x14ac:dyDescent="0.25">
      <c r="B2" s="10" t="s">
        <v>464</v>
      </c>
      <c r="C2" s="25" cm="1">
        <f t="array" aca="1" ref="C2" ca="1">ROWS(_xlfn._xlws.FILTER(_xlfn.ANCHORARRAY(tkrBbg!O2),(_xlfn.ANCHORARRAY(tkrBbg!O2)&lt;&gt;0)*(_xlfn.ANCHORARRAY(tkrBbg!O2)&lt;&gt;"#N/A Field Not Applicable")*(_xlfn.ANCHORARRAY(tkrBbg!O2)&lt;&gt;"#N/A Invalid Security")*(_xlfn.ANCHORARRAY(tkrBbg!O2)&lt;&gt;"#N/A Requesting Data...")*(_xlfn.ANCHORARRAY(tkrBbg!O2)&lt;&gt;"ticker")))</f>
        <v>68</v>
      </c>
    </row>
    <row r="3" spans="1:21" x14ac:dyDescent="0.25">
      <c r="B3" s="2" t="s">
        <v>548</v>
      </c>
      <c r="C3" s="25">
        <f ca="1">ROWS(_xlfn.UNIQUE(_xlfn.ANCHORARRAY(tkrBbg!H2),FALSE,TRUE))</f>
        <v>23</v>
      </c>
      <c r="D3" s="2"/>
      <c r="I3" s="2" t="s">
        <v>554</v>
      </c>
      <c r="J3" s="8" t="e">
        <f>AVERAGE(J7:J80)</f>
        <v>#VALUE!</v>
      </c>
      <c r="L3" s="8">
        <f>AVERAGE(L7:L80)</f>
        <v>460.3049957887124</v>
      </c>
      <c r="M3" s="8">
        <f>AVERAGE(M7:M80)</f>
        <v>455.02304165330571</v>
      </c>
      <c r="O3" s="8" t="e">
        <f>AVERAGE(O7:O80)</f>
        <v>#VALUE!</v>
      </c>
    </row>
    <row r="4" spans="1:21" x14ac:dyDescent="0.25">
      <c r="B4" s="2" t="s">
        <v>549</v>
      </c>
      <c r="C4" s="25">
        <f ca="1">C2-C3</f>
        <v>45</v>
      </c>
      <c r="D4" s="2"/>
      <c r="I4" s="2" t="s">
        <v>555</v>
      </c>
      <c r="J4" s="8" t="e">
        <f>_xlfn.STDEV.P(J7:J80)</f>
        <v>#VALUE!</v>
      </c>
      <c r="L4" s="8">
        <f>_xlfn.STDEV.P(L7:L80)</f>
        <v>543.19737326908523</v>
      </c>
      <c r="M4" s="8">
        <f>_xlfn.STDEV.P(M7:M80)</f>
        <v>525.43445388044745</v>
      </c>
      <c r="O4" s="8" t="e">
        <f>_xlfn.STDEV.P(O7:O80)</f>
        <v>#VALUE!</v>
      </c>
    </row>
    <row r="6" spans="1:21" ht="22" x14ac:dyDescent="0.3">
      <c r="A6" s="27" t="s">
        <v>552</v>
      </c>
      <c r="B6" s="27" t="s">
        <v>439</v>
      </c>
      <c r="C6" s="28" t="s">
        <v>551</v>
      </c>
      <c r="D6" s="27" t="s">
        <v>474</v>
      </c>
      <c r="E6" s="27" t="s">
        <v>475</v>
      </c>
      <c r="F6" s="27" t="s">
        <v>465</v>
      </c>
      <c r="G6" s="27" t="s">
        <v>466</v>
      </c>
      <c r="H6" s="27" t="s">
        <v>470</v>
      </c>
      <c r="I6" s="27" t="s">
        <v>471</v>
      </c>
      <c r="J6" s="27" t="s">
        <v>472</v>
      </c>
      <c r="K6" s="27" t="s">
        <v>467</v>
      </c>
      <c r="L6" s="27" t="s">
        <v>468</v>
      </c>
      <c r="M6" s="27" t="s">
        <v>469</v>
      </c>
      <c r="N6" s="27" t="s">
        <v>473</v>
      </c>
      <c r="O6" s="27" t="s">
        <v>479</v>
      </c>
      <c r="P6" s="27" t="s">
        <v>478</v>
      </c>
      <c r="Q6" s="27" t="s">
        <v>480</v>
      </c>
      <c r="R6" s="27" t="s">
        <v>556</v>
      </c>
      <c r="S6" s="1" t="s">
        <v>553</v>
      </c>
      <c r="T6" s="1" t="s">
        <v>450</v>
      </c>
      <c r="U6" s="1" t="s">
        <v>560</v>
      </c>
    </row>
    <row r="7" spans="1:21" x14ac:dyDescent="0.25">
      <c r="A7" s="2" t="str" cm="1">
        <f t="array" aca="1" ref="A7:A74" ca="1">_xlfn._xlws.SORT(_xlfn._xlws.FILTER(_xlfn.ANCHORARRAY(tkrBbg!O2),(_xlfn.ANCHORARRAY(tkrBbg!O2)&lt;&gt;0)*(_xlfn.ANCHORARRAY(tkrBbg!O2)&lt;&gt;"#N/A Field Not Applicable")*(_xlfn.ANCHORARRAY(tkrBbg!O2)&lt;&gt;"#N/A Invalid Security")*(_xlfn.ANCHORARRAY(tkrBbg!O2)&lt;&gt;"#N/A Requesting Data...")*(_xlfn.ANCHORARRAY(tkrBbg!O2)&lt;&gt;"ticker")*(_xlfn.ANCHORARRAY(tkrBbg!O2)&lt;&gt;"NA error")))</f>
        <v>ACFP</v>
      </c>
      <c r="B7" s="6" t="s">
        <v>481</v>
      </c>
      <c r="C7" s="25" t="str" cm="1">
        <f t="array" aca="1" ref="C7:C74" ca="1">IF(ISNUMBER(_xlfn.XMATCH(_xlfn.ANCHORARRAY(A7),_xlfn.ANCHORARRAY(tkrBbg!W2))),"single","-")</f>
        <v>-</v>
      </c>
      <c r="D7" s="26" t="s">
        <v>370</v>
      </c>
      <c r="E7" s="26" t="s">
        <v>372</v>
      </c>
      <c r="F7" s="2" t="str" cm="1">
        <f t="array" ref="F7">_xll.BDP(D7,"security_name")</f>
        <v>ACFP 4 1/8 PERP</v>
      </c>
      <c r="G7" s="2" t="str" cm="1">
        <f t="array" ref="G7">_xll.BDP(E7,"security_name")</f>
        <v>ACFP 2 5/8 PERP</v>
      </c>
      <c r="H7" s="17" t="e" cm="1">
        <f t="array" ref="H7">_xll.BDP(D7,"nxt_call_dt")*1</f>
        <v>#VALUE!</v>
      </c>
      <c r="I7" s="17" cm="1">
        <f t="array" ref="I7">_xll.BDP(E7,"nxt_call_dt")*1</f>
        <v>45687</v>
      </c>
      <c r="J7" s="24" t="e">
        <f t="shared" ref="J7:J11" si="0">(I7-H7)/365</f>
        <v>#VALUE!</v>
      </c>
      <c r="K7" s="26" t="s">
        <v>108</v>
      </c>
      <c r="L7" s="8" cm="1">
        <f t="array" ref="L7">_xll.BDP(D7,$K7)</f>
        <v>434.6661376953125</v>
      </c>
      <c r="M7" s="8" cm="1">
        <f t="array" ref="M7">_xll.BDP(E7,$K7)</f>
        <v>789.74798583984375</v>
      </c>
      <c r="N7" s="8">
        <f t="shared" ref="N7:N21" si="1">M7-L7</f>
        <v>355.08184814453125</v>
      </c>
      <c r="O7" s="8" t="e">
        <f>IF(J7=0,"-",N7/J7)</f>
        <v>#VALUE!</v>
      </c>
      <c r="P7" s="2" t="str" cm="1">
        <f t="array" ref="P7">_xll.BDP(D7,"rtg_moody")</f>
        <v>#N/A N/A</v>
      </c>
      <c r="Q7" s="2" t="str" cm="1">
        <f t="array" ref="Q7">_xll.BDP(E7,"rtg_moody")</f>
        <v>#N/A N/A</v>
      </c>
      <c r="R7" s="23" t="e">
        <f t="shared" ref="R7:R11" si="2">IF(O7="-","-",(O7-$O$3)/(2*$O$4))</f>
        <v>#VALUE!</v>
      </c>
      <c r="T7" s="2" t="str" cm="1">
        <f t="array" aca="1" ref="T7:T74" ca="1">INDEX(tkrBbg!N:N,_xlfn.XMATCH(_xlfn.ANCHORARRAY(A7),tkrBbg!H:H))</f>
        <v>Consumer, Cyclical</v>
      </c>
    </row>
    <row r="8" spans="1:21" x14ac:dyDescent="0.25">
      <c r="A8" s="2" t="str">
        <f ca="1"/>
        <v>AFFP</v>
      </c>
      <c r="B8" s="6" t="s">
        <v>482</v>
      </c>
      <c r="C8" s="25" t="str">
        <f ca="1"/>
        <v>single</v>
      </c>
      <c r="D8" s="26" t="s">
        <v>373</v>
      </c>
      <c r="E8" s="26" t="s">
        <v>476</v>
      </c>
      <c r="F8" s="2" t="str" cm="1">
        <f t="array" ref="F8">_xll.BDP(D8,"security_name")</f>
        <v>AFFP 6 1/4 PERP</v>
      </c>
      <c r="G8" s="2" t="str" cm="1">
        <f t="array" ref="G8">_xll.BDP(E8,"security_name")</f>
        <v>AFFP 1 7/8 01/16/25</v>
      </c>
      <c r="H8" s="17" cm="1">
        <f t="array" ref="H8">_xll.BDP(D8,"nxt_call_dt")*1</f>
        <v>44105</v>
      </c>
      <c r="I8" s="17" cm="1">
        <f t="array" ref="I8">_xll.BDP(E8,"nxt_call_dt")*1</f>
        <v>45581</v>
      </c>
      <c r="J8" s="24">
        <f t="shared" si="0"/>
        <v>4.043835616438356</v>
      </c>
      <c r="K8" s="26" t="s">
        <v>108</v>
      </c>
      <c r="L8" s="8" cm="1">
        <f t="array" ref="L8">_xll.BDP(D8,$K8)</f>
        <v>1252.689453125</v>
      </c>
      <c r="M8" s="8" cm="1">
        <f t="array" ref="M8">_xll.BDP(E8,$K8)</f>
        <v>649.3817138671875</v>
      </c>
      <c r="N8" s="8">
        <f t="shared" si="1"/>
        <v>-603.3077392578125</v>
      </c>
      <c r="O8" s="8">
        <f t="shared" ref="O8:O15" si="3">IF(J8=0,"-",N8/J8)</f>
        <v>-149.19195449126121</v>
      </c>
      <c r="P8" s="2" t="str" cm="1">
        <f t="array" ref="P8">_xll.BDP(D8,"rtg_moody")</f>
        <v>#N/A N/A</v>
      </c>
      <c r="Q8" s="2" t="str" cm="1">
        <f t="array" ref="Q8">_xll.BDP(E8,"rtg_moody")</f>
        <v>#N/A N/A</v>
      </c>
      <c r="R8" s="23" t="e">
        <f t="shared" si="2"/>
        <v>#VALUE!</v>
      </c>
      <c r="T8" s="2" t="str">
        <f ca="1"/>
        <v>Consumer, Cyclical</v>
      </c>
    </row>
    <row r="9" spans="1:21" x14ac:dyDescent="0.25">
      <c r="A9" s="2" t="str">
        <f ca="1"/>
        <v>AKEFP</v>
      </c>
      <c r="B9" s="6" t="s">
        <v>483</v>
      </c>
      <c r="C9" s="25" t="str">
        <f ca="1"/>
        <v>-</v>
      </c>
      <c r="D9" s="26" t="s">
        <v>243</v>
      </c>
      <c r="E9" s="26" t="s">
        <v>245</v>
      </c>
      <c r="F9" s="2" t="str" cm="1">
        <f t="array" ref="F9">_xll.BDP(D9,"security_name")</f>
        <v>AKEFP 4 3/4 PERP</v>
      </c>
      <c r="G9" s="2" t="str" cm="1">
        <f t="array" ref="G9">_xll.BDP(E9,"security_name")</f>
        <v>AKEFP 1 1/2 PERP</v>
      </c>
      <c r="H9" s="17" cm="1">
        <f t="array" ref="H9">_xll.BDP(D9,"nxt_call_dt")*1</f>
        <v>44133</v>
      </c>
      <c r="I9" s="17" cm="1">
        <f t="array" ref="I9">_xll.BDP(E9,"nxt_call_dt")*1</f>
        <v>45951</v>
      </c>
      <c r="J9" s="24">
        <f t="shared" si="0"/>
        <v>4.9808219178082194</v>
      </c>
      <c r="K9" s="26" t="s">
        <v>108</v>
      </c>
      <c r="L9" s="8" cm="1">
        <f t="array" ref="L9">_xll.BDP(D9,$K9)</f>
        <v>198.90731811523438</v>
      </c>
      <c r="M9" s="8" cm="1">
        <f t="array" ref="M9">_xll.BDP(E9,$K9)</f>
        <v>299.50140380859375</v>
      </c>
      <c r="N9" s="8">
        <f t="shared" si="1"/>
        <v>100.59408569335938</v>
      </c>
      <c r="O9" s="8">
        <f t="shared" si="3"/>
        <v>20.196282331175013</v>
      </c>
      <c r="P9" s="2" t="str" cm="1">
        <f t="array" ref="P9">_xll.BDP(D9,"rtg_moody")</f>
        <v>Baa3</v>
      </c>
      <c r="Q9" s="2" t="str" cm="1">
        <f t="array" ref="Q9">_xll.BDP(E9,"rtg_moody")</f>
        <v>Baa3</v>
      </c>
      <c r="R9" s="23" t="e">
        <f t="shared" si="2"/>
        <v>#VALUE!</v>
      </c>
      <c r="T9" s="2" t="str">
        <f ca="1"/>
        <v>Basic Materials</v>
      </c>
    </row>
    <row r="10" spans="1:21" x14ac:dyDescent="0.25">
      <c r="A10" s="2" t="str">
        <f ca="1"/>
        <v>AKFAST</v>
      </c>
      <c r="B10" s="6" t="s">
        <v>484</v>
      </c>
      <c r="C10" s="25" t="str">
        <f ca="1"/>
        <v>-</v>
      </c>
      <c r="D10" s="26" t="s">
        <v>382</v>
      </c>
      <c r="E10" s="26" t="s">
        <v>383</v>
      </c>
      <c r="F10" s="2" t="str" cm="1">
        <f t="array" ref="F10">_xll.BDP(D10,"security_name")</f>
        <v>AKFAST 3 7/8 10/05/78</v>
      </c>
      <c r="G10" s="2" t="str" cm="1">
        <f t="array" ref="G10">_xll.BDP(E10,"security_name")</f>
        <v>AKFAST 2.249 05/17/81</v>
      </c>
      <c r="H10" s="17" cm="1">
        <f t="array" ref="H10">_xll.BDP(D10,"nxt_call_dt")*1</f>
        <v>45115</v>
      </c>
      <c r="I10" s="17" cm="1">
        <f t="array" ref="I10">_xll.BDP(E10,"nxt_call_dt")*1</f>
        <v>46070</v>
      </c>
      <c r="J10" s="24">
        <f t="shared" si="0"/>
        <v>2.6164383561643834</v>
      </c>
      <c r="K10" s="26" t="s">
        <v>108</v>
      </c>
      <c r="L10" s="8" cm="1">
        <f t="array" ref="L10">_xll.BDP(D10,$K10)</f>
        <v>401.22723388671875</v>
      </c>
      <c r="M10" s="8" cm="1">
        <f t="array" ref="M10">_xll.BDP(E10,$K10)</f>
        <v>430.00665283203125</v>
      </c>
      <c r="N10" s="8">
        <f t="shared" si="1"/>
        <v>28.7794189453125</v>
      </c>
      <c r="O10" s="8">
        <f t="shared" si="3"/>
        <v>10.999463785381218</v>
      </c>
      <c r="P10" s="2" t="str" cm="1">
        <f t="array" ref="P10">_xll.BDP(D10,"rtg_moody")</f>
        <v>#N/A N/A</v>
      </c>
      <c r="Q10" s="2" t="str" cm="1">
        <f t="array" ref="Q10">_xll.BDP(E10,"rtg_moody")</f>
        <v>#N/A N/A</v>
      </c>
      <c r="R10" s="23" t="e">
        <f t="shared" si="2"/>
        <v>#VALUE!</v>
      </c>
      <c r="T10" s="2" t="str">
        <f ca="1"/>
        <v>Financial</v>
      </c>
    </row>
    <row r="11" spans="1:21" x14ac:dyDescent="0.25">
      <c r="A11" s="2" t="str">
        <f ca="1"/>
        <v>ALLRNV</v>
      </c>
      <c r="B11" s="6" t="s">
        <v>485</v>
      </c>
      <c r="C11" s="25" t="str">
        <f ca="1"/>
        <v>single</v>
      </c>
      <c r="D11" s="26" t="s">
        <v>352</v>
      </c>
      <c r="E11" s="26" t="s">
        <v>477</v>
      </c>
      <c r="F11" s="2" t="str" cm="1">
        <f t="array" ref="F11">_xll.BDP(D11,"security_name")</f>
        <v>ALLRNV 1 5/8 PERP</v>
      </c>
      <c r="G11" s="2" t="str" cm="1">
        <f t="array" ref="G11">_xll.BDP(E11,"security_name")</f>
        <v>ALLRNV 0 3/8 06/10/30</v>
      </c>
      <c r="H11" s="17" cm="1">
        <f t="array" ref="H11">_xll.BDP(D11,"nxt_call_dt")*1</f>
        <v>45746</v>
      </c>
      <c r="I11" s="17" cm="1">
        <f t="array" ref="I11">_xll.BDP(E11,"nxt_call_dt")*1</f>
        <v>47552</v>
      </c>
      <c r="J11" s="24">
        <f t="shared" si="0"/>
        <v>4.9479452054794519</v>
      </c>
      <c r="K11" s="26" t="s">
        <v>108</v>
      </c>
      <c r="L11" s="8" cm="1">
        <f t="array" ref="L11">_xll.BDP(D11,$K11)</f>
        <v>145.68780517578125</v>
      </c>
      <c r="M11" s="8" cm="1">
        <f t="array" ref="M11">_xll.BDP(E11,$K11)</f>
        <v>42.501373291015625</v>
      </c>
      <c r="N11" s="8">
        <f t="shared" si="1"/>
        <v>-103.18643188476563</v>
      </c>
      <c r="O11" s="8">
        <f t="shared" si="3"/>
        <v>-20.854400685459275</v>
      </c>
      <c r="P11" s="2" t="str" cm="1">
        <f t="array" ref="P11">_xll.BDP(D11,"rtg_moody")</f>
        <v>A2</v>
      </c>
      <c r="Q11" s="2" t="str" cm="1">
        <f t="array" ref="Q11">_xll.BDP(E11,"rtg_moody")</f>
        <v>Aa2</v>
      </c>
      <c r="R11" s="23" t="e">
        <f t="shared" si="2"/>
        <v>#VALUE!</v>
      </c>
      <c r="T11" s="2" t="str">
        <f ca="1"/>
        <v>Utilities</v>
      </c>
    </row>
    <row r="12" spans="1:21" x14ac:dyDescent="0.25">
      <c r="A12" s="2" t="str">
        <f ca="1"/>
        <v>AMXLMM</v>
      </c>
      <c r="B12" s="6" t="s">
        <v>486</v>
      </c>
      <c r="C12" s="25" t="str">
        <f ca="1"/>
        <v>-</v>
      </c>
      <c r="D12" s="26" t="s">
        <v>270</v>
      </c>
      <c r="E12" s="26" t="s">
        <v>270</v>
      </c>
      <c r="F12" s="2" t="str" cm="1">
        <f t="array" ref="F12">_xll.BDP(D12,"security_name")</f>
        <v>AMXLMM 6 3/8 09/06/73</v>
      </c>
      <c r="G12" s="2" t="str" cm="1">
        <f t="array" ref="G12">_xll.BDP(E12,"security_name")</f>
        <v>AMXLMM 6 3/8 09/06/73</v>
      </c>
      <c r="H12" s="17" cm="1">
        <f t="array" ref="H12">_xll.BDP(D12,"nxt_call_dt")*1</f>
        <v>44080</v>
      </c>
      <c r="I12" s="17" cm="1">
        <f t="array" ref="I12">_xll.BDP(E12,"nxt_call_dt")*1</f>
        <v>44080</v>
      </c>
      <c r="J12" s="24">
        <f t="shared" ref="J12" si="4">(I12-H12)/365</f>
        <v>0</v>
      </c>
      <c r="K12" s="26" t="s">
        <v>108</v>
      </c>
      <c r="L12" s="8" cm="1">
        <f t="array" ref="L12">_xll.BDP(D12,$K12)</f>
        <v>386.110107421875</v>
      </c>
      <c r="M12" s="8" cm="1">
        <f t="array" ref="M12">_xll.BDP(E12,$K12)</f>
        <v>386.110107421875</v>
      </c>
      <c r="N12" s="8">
        <f t="shared" si="1"/>
        <v>0</v>
      </c>
      <c r="O12" s="8" t="str">
        <f t="shared" si="3"/>
        <v>-</v>
      </c>
      <c r="P12" s="2" t="str" cm="1">
        <f t="array" ref="P12">_xll.BDP(D12,"rtg_moody")</f>
        <v>Baa2</v>
      </c>
      <c r="Q12" s="2" t="str" cm="1">
        <f t="array" ref="Q12">_xll.BDP(E12,"rtg_moody")</f>
        <v>Baa2</v>
      </c>
      <c r="R12" s="23" t="str">
        <f>IF(O12="-","-",(O12-$O$3)/(2*$O$4))</f>
        <v>-</v>
      </c>
      <c r="T12" s="2" t="str">
        <f ca="1"/>
        <v>Communications</v>
      </c>
    </row>
    <row r="13" spans="1:21" x14ac:dyDescent="0.25">
      <c r="A13" s="2" t="str">
        <f ca="1"/>
        <v>ANNGR</v>
      </c>
      <c r="B13" s="6" t="s">
        <v>487</v>
      </c>
      <c r="C13" s="25" t="str">
        <f ca="1"/>
        <v>single</v>
      </c>
      <c r="D13" s="26" t="s">
        <v>379</v>
      </c>
      <c r="E13" s="26" t="str">
        <f>D13</f>
        <v>EK642935 Corp</v>
      </c>
      <c r="F13" s="2" t="str" cm="1">
        <f t="array" ref="F13">_xll.BDP(D13,"security_name")</f>
        <v>ANNGR 4 PERP</v>
      </c>
      <c r="G13" s="2" t="str" cm="1">
        <f t="array" ref="G13">_xll.BDP(E13,"security_name")</f>
        <v>ANNGR 4 PERP</v>
      </c>
      <c r="H13" s="17" cm="1">
        <f t="array" ref="H13">_xll.BDP(D13,"nxt_call_dt")*1</f>
        <v>44547</v>
      </c>
      <c r="I13" s="17" cm="1">
        <f t="array" ref="I13">_xll.BDP(E13,"nxt_call_dt")*1</f>
        <v>44547</v>
      </c>
      <c r="J13" s="24">
        <f t="shared" ref="J13" si="5">(I13-H13)/365</f>
        <v>0</v>
      </c>
      <c r="K13" s="26" t="s">
        <v>108</v>
      </c>
      <c r="L13" s="8" cm="1">
        <f t="array" ref="L13">_xll.BDP(D13,$K13)</f>
        <v>245.74142456054688</v>
      </c>
      <c r="M13" s="8" cm="1">
        <f t="array" ref="M13">_xll.BDP(E13,$K13)</f>
        <v>245.74142456054688</v>
      </c>
      <c r="N13" s="8">
        <f t="shared" si="1"/>
        <v>0</v>
      </c>
      <c r="O13" s="8" t="str">
        <f t="shared" si="3"/>
        <v>-</v>
      </c>
      <c r="P13" s="2" t="str" cm="1">
        <f t="array" ref="P13">_xll.BDP(D13,"rtg_moody")</f>
        <v>#N/A N/A</v>
      </c>
      <c r="Q13" s="2" t="str" cm="1">
        <f t="array" ref="Q13">_xll.BDP(E13,"rtg_moody")</f>
        <v>#N/A N/A</v>
      </c>
      <c r="R13" s="23" t="str">
        <f t="shared" ref="R13:R74" si="6">IF(O13="-","-",(O13-$O$3)/(2*$O$4))</f>
        <v>-</v>
      </c>
      <c r="T13" s="2" t="str">
        <f ca="1"/>
        <v>Financial</v>
      </c>
    </row>
    <row r="14" spans="1:21" x14ac:dyDescent="0.25">
      <c r="A14" s="2" t="str">
        <f ca="1"/>
        <v>ARNDTN</v>
      </c>
      <c r="B14" s="6" t="s">
        <v>488</v>
      </c>
      <c r="C14" s="25" t="str">
        <f ca="1"/>
        <v>-</v>
      </c>
      <c r="D14" s="26" t="s">
        <v>392</v>
      </c>
      <c r="E14" s="26" t="s">
        <v>391</v>
      </c>
      <c r="F14" s="2" t="str" cm="1">
        <f t="array" ref="F14">_xll.BDP(D14,"security_name")</f>
        <v>ARNDTN 5 1/4 PERP</v>
      </c>
      <c r="G14" s="2" t="str" cm="1">
        <f t="array" ref="G14">_xll.BDP(E14,"security_name")</f>
        <v>ARNDTN 2 7/8 PERP</v>
      </c>
      <c r="H14" s="17" cm="1">
        <f t="array" ref="H14">_xll.BDP(D14,"nxt_call_dt")*1</f>
        <v>45128</v>
      </c>
      <c r="I14" s="17" cm="1">
        <f t="array" ref="I14">_xll.BDP(E14,"nxt_call_dt")*1</f>
        <v>45669</v>
      </c>
      <c r="J14" s="24">
        <f t="shared" ref="J14" si="7">(I14-H14)/365</f>
        <v>1.4821917808219178</v>
      </c>
      <c r="K14" s="26" t="s">
        <v>108</v>
      </c>
      <c r="L14" s="8" cm="1">
        <f t="array" ref="L14">_xll.BDP(D14,$K14)</f>
        <v>484.54107666015625</v>
      </c>
      <c r="M14" s="8" cm="1">
        <f t="array" ref="M14">_xll.BDP(E14,$K14)</f>
        <v>450.45147705078125</v>
      </c>
      <c r="N14" s="8">
        <f t="shared" si="1"/>
        <v>-34.089599609375</v>
      </c>
      <c r="O14" s="8">
        <f t="shared" si="3"/>
        <v>-22.999452601519177</v>
      </c>
      <c r="P14" s="2" t="str" cm="1">
        <f t="array" ref="P14">_xll.BDP(D14,"rtg_moody")</f>
        <v>#N/A N/A</v>
      </c>
      <c r="Q14" s="2" t="str" cm="1">
        <f t="array" ref="Q14">_xll.BDP(E14,"rtg_moody")</f>
        <v>#N/A N/A</v>
      </c>
      <c r="R14" s="23" t="e">
        <f t="shared" si="6"/>
        <v>#VALUE!</v>
      </c>
      <c r="T14" s="2" t="str">
        <f ca="1"/>
        <v>Financial</v>
      </c>
    </row>
    <row r="15" spans="1:21" x14ac:dyDescent="0.25">
      <c r="A15" s="2" t="str">
        <f ca="1"/>
        <v>BALDER</v>
      </c>
      <c r="B15" s="6" t="s">
        <v>489</v>
      </c>
      <c r="C15" s="25" t="str">
        <f ca="1"/>
        <v>single</v>
      </c>
      <c r="D15" s="26" t="s">
        <v>384</v>
      </c>
      <c r="E15" s="26" t="str">
        <f>D15</f>
        <v>AO971106 Corp</v>
      </c>
      <c r="F15" s="2" t="str" cm="1">
        <f t="array" ref="F15">_xll.BDP(D15,"security_name")</f>
        <v>BALDER 3 03/07/78</v>
      </c>
      <c r="G15" s="2" t="str" cm="1">
        <f t="array" ref="G15">_xll.BDP(E15,"security_name")</f>
        <v>BALDER 3 03/07/78</v>
      </c>
      <c r="H15" s="17" cm="1">
        <f t="array" ref="H15">_xll.BDP(D15,"nxt_call_dt")*1</f>
        <v>44992</v>
      </c>
      <c r="I15" s="17" cm="1">
        <f t="array" ref="I15">_xll.BDP(E15,"nxt_call_dt")*1</f>
        <v>44992</v>
      </c>
      <c r="J15" s="24">
        <f t="shared" ref="J15" si="8">(I15-H15)/365</f>
        <v>0</v>
      </c>
      <c r="K15" s="26" t="s">
        <v>108</v>
      </c>
      <c r="L15" s="8" cm="1">
        <f t="array" ref="L15">_xll.BDP(D15,$K15)</f>
        <v>516.86309814453125</v>
      </c>
      <c r="M15" s="8" cm="1">
        <f t="array" ref="M15">_xll.BDP(E15,$K15)</f>
        <v>516.86309814453125</v>
      </c>
      <c r="N15" s="8">
        <f t="shared" si="1"/>
        <v>0</v>
      </c>
      <c r="O15" s="8" t="str">
        <f t="shared" si="3"/>
        <v>-</v>
      </c>
      <c r="P15" s="2" t="str" cm="1">
        <f t="array" ref="P15">_xll.BDP(D15,"rtg_moody")</f>
        <v>Ba2u</v>
      </c>
      <c r="Q15" s="2" t="str" cm="1">
        <f t="array" ref="Q15">_xll.BDP(E15,"rtg_moody")</f>
        <v>Ba2u</v>
      </c>
      <c r="R15" s="23" t="str">
        <f t="shared" si="6"/>
        <v>-</v>
      </c>
      <c r="T15" s="2" t="str">
        <f ca="1"/>
        <v>Financial</v>
      </c>
    </row>
    <row r="16" spans="1:21" x14ac:dyDescent="0.25">
      <c r="A16" s="2" t="str">
        <f ca="1"/>
        <v>BAYNGR</v>
      </c>
      <c r="B16" s="6" t="s">
        <v>490</v>
      </c>
      <c r="C16" s="25" t="str">
        <f ca="1"/>
        <v>-</v>
      </c>
      <c r="D16" s="26" t="s">
        <v>233</v>
      </c>
      <c r="E16" s="26" t="s">
        <v>234</v>
      </c>
      <c r="F16" s="2" t="str" cm="1">
        <f t="array" ref="F16">_xll.BDP(D16,"security_name")</f>
        <v>BAYNGR 3 3/4 07/01/74</v>
      </c>
      <c r="G16" s="2" t="str" cm="1">
        <f t="array" ref="G16">_xll.BDP(E16,"security_name")</f>
        <v>BAYNGR 2 3/8 11/12/79</v>
      </c>
      <c r="H16" s="17" cm="1">
        <f t="array" ref="H16">_xll.BDP(D16,"nxt_call_dt")*1</f>
        <v>45474</v>
      </c>
      <c r="I16" s="17" cm="1">
        <f t="array" ref="I16">_xll.BDP(E16,"nxt_call_dt")*1</f>
        <v>45700</v>
      </c>
      <c r="J16" s="24">
        <f t="shared" ref="J16" si="9">(I16-H16)/365</f>
        <v>0.61917808219178083</v>
      </c>
      <c r="K16" s="26" t="s">
        <v>108</v>
      </c>
      <c r="L16" s="8" cm="1">
        <f t="array" ref="L16">_xll.BDP(D16,$K16)</f>
        <v>309.01751708984375</v>
      </c>
      <c r="M16" s="8" cm="1">
        <f t="array" ref="M16">_xll.BDP(E16,$K16)</f>
        <v>330.95693969726563</v>
      </c>
      <c r="N16" s="8">
        <f t="shared" si="1"/>
        <v>21.939422607421875</v>
      </c>
      <c r="O16" s="8">
        <f t="shared" ref="O16" si="10">IF(J16=0,"-",N16/J16)</f>
        <v>35.43313828189816</v>
      </c>
      <c r="P16" s="2" t="str" cm="1">
        <f t="array" ref="P16">_xll.BDP(D16,"rtg_moody")</f>
        <v>Baa3</v>
      </c>
      <c r="Q16" s="2" t="str" cm="1">
        <f t="array" ref="Q16">_xll.BDP(E16,"rtg_moody")</f>
        <v>Baa3</v>
      </c>
      <c r="R16" s="23" t="e">
        <f t="shared" si="6"/>
        <v>#VALUE!</v>
      </c>
      <c r="T16" s="2" t="str">
        <f ca="1"/>
        <v>Consumer, Non-cyclical</v>
      </c>
    </row>
    <row r="17" spans="1:20" x14ac:dyDescent="0.25">
      <c r="A17" s="2" t="str">
        <f ca="1"/>
        <v>BERTEL</v>
      </c>
      <c r="B17" s="6" t="s">
        <v>491</v>
      </c>
      <c r="C17" s="25" t="str">
        <f ca="1"/>
        <v>-</v>
      </c>
      <c r="D17" s="26" t="s">
        <v>271</v>
      </c>
      <c r="E17" s="26" t="s">
        <v>272</v>
      </c>
      <c r="F17" s="2" t="str" cm="1">
        <f t="array" ref="F17">_xll.BDP(D17,"security_name")</f>
        <v>BERTEL 3 04/23/75</v>
      </c>
      <c r="G17" s="2" t="str" cm="1">
        <f t="array" ref="G17">_xll.BDP(E17,"security_name")</f>
        <v>BERTEL 3 1/2 04/23/75</v>
      </c>
      <c r="H17" s="17" cm="1">
        <f t="array" ref="H17">_xll.BDP(D17,"nxt_call_dt")*1</f>
        <v>45039</v>
      </c>
      <c r="I17" s="17" cm="1">
        <f t="array" ref="I17">_xll.BDP(E17,"nxt_call_dt")*1</f>
        <v>46500</v>
      </c>
      <c r="J17" s="24">
        <f t="shared" ref="J17" si="11">(I17-H17)/365</f>
        <v>4.0027397260273974</v>
      </c>
      <c r="K17" s="26" t="s">
        <v>108</v>
      </c>
      <c r="L17" s="8" cm="1">
        <f t="array" ref="L17">_xll.BDP(D17,$K17)</f>
        <v>384.8529052734375</v>
      </c>
      <c r="M17" s="8" cm="1">
        <f t="array" ref="M17">_xll.BDP(E17,$K17)</f>
        <v>385.72879028320313</v>
      </c>
      <c r="N17" s="8">
        <f t="shared" si="1"/>
        <v>0.875885009765625</v>
      </c>
      <c r="O17" s="8">
        <f t="shared" ref="O17:O18" si="12">IF(J17=0,"-",N17/J17)</f>
        <v>0.21882137478744224</v>
      </c>
      <c r="P17" s="2" t="str" cm="1">
        <f t="array" ref="P17">_xll.BDP(D17,"rtg_moody")</f>
        <v>Ba1</v>
      </c>
      <c r="Q17" s="2" t="str" cm="1">
        <f t="array" ref="Q17">_xll.BDP(E17,"rtg_moody")</f>
        <v>Ba1</v>
      </c>
      <c r="R17" s="23" t="e">
        <f t="shared" si="6"/>
        <v>#VALUE!</v>
      </c>
      <c r="T17" s="2" t="str">
        <f ca="1"/>
        <v>Communications</v>
      </c>
    </row>
    <row r="18" spans="1:20" x14ac:dyDescent="0.25">
      <c r="A18" s="2" t="str">
        <f ca="1"/>
        <v>BHP</v>
      </c>
      <c r="B18" s="6" t="s">
        <v>492</v>
      </c>
      <c r="C18" s="25" t="str">
        <f ca="1"/>
        <v>-</v>
      </c>
      <c r="D18" s="26" t="s">
        <v>268</v>
      </c>
      <c r="E18" s="26" t="s">
        <v>266</v>
      </c>
      <c r="F18" s="2" t="str" cm="1">
        <f t="array" ref="F18">_xll.BDP(D18,"security_name")</f>
        <v>BHP 6 1/2 10/22/77</v>
      </c>
      <c r="G18" s="2" t="str" cm="1">
        <f t="array" ref="G18">_xll.BDP(E18,"security_name")</f>
        <v>BHP 6 3/4 10/19/75</v>
      </c>
      <c r="H18" s="17" cm="1">
        <f t="array" ref="H18">_xll.BDP(D18,"nxt_call_dt")*1</f>
        <v>44856</v>
      </c>
      <c r="I18" s="17" cm="1">
        <f t="array" ref="I18">_xll.BDP(E18,"nxt_call_dt")*1</f>
        <v>45950</v>
      </c>
      <c r="J18" s="24">
        <f t="shared" ref="J18" si="13">(I18-H18)/365</f>
        <v>2.9972602739726026</v>
      </c>
      <c r="K18" s="26" t="s">
        <v>411</v>
      </c>
      <c r="L18" s="8" cm="1">
        <f t="array" ref="L18">_xll.BDP(D18,$K18)</f>
        <v>253.26906408731645</v>
      </c>
      <c r="M18" s="8" cm="1">
        <f t="array" ref="M18">_xll.BDP(E18,$K18)</f>
        <v>311.42361122893448</v>
      </c>
      <c r="N18" s="8">
        <f t="shared" si="1"/>
        <v>58.154547141618025</v>
      </c>
      <c r="O18" s="8">
        <f t="shared" si="12"/>
        <v>19.402568287651352</v>
      </c>
      <c r="P18" s="2" t="str" cm="1">
        <f t="array" ref="P18">_xll.BDP(D18,"rtg_moody")</f>
        <v>Baa1</v>
      </c>
      <c r="Q18" s="2" t="str" cm="1">
        <f t="array" ref="Q18">_xll.BDP(E18,"rtg_moody")</f>
        <v>Baa1</v>
      </c>
      <c r="R18" s="23" t="e">
        <f t="shared" si="6"/>
        <v>#VALUE!</v>
      </c>
      <c r="T18" s="2" t="str">
        <f ca="1"/>
        <v>Basic Materials</v>
      </c>
    </row>
    <row r="19" spans="1:20" x14ac:dyDescent="0.25">
      <c r="A19" s="2" t="str">
        <f ca="1"/>
        <v>BNFP</v>
      </c>
      <c r="B19" s="6" t="s">
        <v>493</v>
      </c>
      <c r="C19" s="25" t="str">
        <f ca="1"/>
        <v>-</v>
      </c>
      <c r="D19" s="26" t="s">
        <v>236</v>
      </c>
      <c r="E19" s="26" t="s">
        <v>236</v>
      </c>
      <c r="F19" s="2" t="str" cm="1">
        <f t="array" ref="F19">_xll.BDP(D19,"security_name")</f>
        <v>BNFP 1 3/4 PERP</v>
      </c>
      <c r="G19" s="2" t="str" cm="1">
        <f t="array" ref="G19">_xll.BDP(E19,"security_name")</f>
        <v>BNFP 1 3/4 PERP</v>
      </c>
      <c r="H19" s="17" cm="1">
        <f t="array" ref="H19">_xll.BDP(D19,"nxt_call_dt")*1</f>
        <v>45012</v>
      </c>
      <c r="I19" s="17" cm="1">
        <f t="array" ref="I19">_xll.BDP(E19,"nxt_call_dt")*1</f>
        <v>45012</v>
      </c>
      <c r="J19" s="24">
        <f t="shared" ref="J19" si="14">(I19-H19)/365</f>
        <v>0</v>
      </c>
      <c r="K19" s="26" t="s">
        <v>108</v>
      </c>
      <c r="L19" s="8" cm="1">
        <f t="array" ref="L19">_xll.BDP(D19,$K19)</f>
        <v>232.36305236816406</v>
      </c>
      <c r="M19" s="8" cm="1">
        <f t="array" ref="M19">_xll.BDP(E19,$K19)</f>
        <v>232.36305236816406</v>
      </c>
      <c r="N19" s="8">
        <f t="shared" si="1"/>
        <v>0</v>
      </c>
      <c r="O19" s="8" t="str">
        <f t="shared" ref="O19" si="15">IF(J19=0,"-",N19/J19)</f>
        <v>-</v>
      </c>
      <c r="P19" s="2" t="str" cm="1">
        <f t="array" ref="P19">_xll.BDP(D19,"rtg_moody")</f>
        <v>Baa3</v>
      </c>
      <c r="Q19" s="2" t="str" cm="1">
        <f t="array" ref="Q19">_xll.BDP(E19,"rtg_moody")</f>
        <v>Baa3</v>
      </c>
      <c r="R19" s="23" t="str">
        <f t="shared" si="6"/>
        <v>-</v>
      </c>
      <c r="T19" s="2" t="str">
        <f ca="1"/>
        <v>Consumer, Non-cyclical</v>
      </c>
    </row>
    <row r="20" spans="1:20" x14ac:dyDescent="0.25">
      <c r="A20" s="2" t="str">
        <f ca="1"/>
        <v>BRITEL</v>
      </c>
      <c r="B20" s="6" t="s">
        <v>494</v>
      </c>
      <c r="C20" s="25" t="str">
        <f ca="1"/>
        <v>single</v>
      </c>
      <c r="D20" s="26" t="s">
        <v>299</v>
      </c>
      <c r="E20" s="26" t="str">
        <f>D20</f>
        <v>BG013162 Corp</v>
      </c>
      <c r="F20" s="2" t="str" cm="1">
        <f t="array" ref="F20">_xll.BDP(D20,"security_name")</f>
        <v>BRITEL 1.874 08/18/80</v>
      </c>
      <c r="G20" s="2" t="str" cm="1">
        <f t="array" ref="G20">_xll.BDP(E20,"security_name")</f>
        <v>BRITEL 1.874 08/18/80</v>
      </c>
      <c r="H20" s="17" cm="1">
        <f t="array" ref="H20">_xll.BDP(D20,"nxt_call_dt")*1</f>
        <v>45795</v>
      </c>
      <c r="I20" s="17" cm="1">
        <f t="array" ref="I20">_xll.BDP(E20,"nxt_call_dt")*1</f>
        <v>45795</v>
      </c>
      <c r="J20" s="24">
        <f t="shared" ref="J20" si="16">(I20-H20)/365</f>
        <v>0</v>
      </c>
      <c r="K20" s="26" t="s">
        <v>108</v>
      </c>
      <c r="L20" s="8" cm="1">
        <f t="array" ref="L20">_xll.BDP(D20,$K20)</f>
        <v>399.060791015625</v>
      </c>
      <c r="M20" s="8" cm="1">
        <f t="array" ref="M20">_xll.BDP(E20,$K20)</f>
        <v>399.060791015625</v>
      </c>
      <c r="N20" s="8">
        <f t="shared" si="1"/>
        <v>0</v>
      </c>
      <c r="O20" s="8" t="str">
        <f t="shared" ref="O20" si="17">IF(J20=0,"-",N20/J20)</f>
        <v>-</v>
      </c>
      <c r="P20" s="2" t="str" cm="1">
        <f t="array" ref="P20">_xll.BDP(D20,"rtg_moody")</f>
        <v>Ba1</v>
      </c>
      <c r="Q20" s="2" t="str" cm="1">
        <f t="array" ref="Q20">_xll.BDP(E20,"rtg_moody")</f>
        <v>Ba1</v>
      </c>
      <c r="R20" s="23" t="str">
        <f t="shared" si="6"/>
        <v>-</v>
      </c>
      <c r="T20" s="2" t="str">
        <f ca="1"/>
        <v>Communications</v>
      </c>
    </row>
    <row r="21" spans="1:20" x14ac:dyDescent="0.25">
      <c r="A21" s="2" t="str">
        <f ca="1"/>
        <v>CNALN</v>
      </c>
      <c r="B21" s="6" t="s">
        <v>495</v>
      </c>
      <c r="C21" s="25" t="str">
        <f ca="1"/>
        <v>-</v>
      </c>
      <c r="D21" s="26" t="s">
        <v>343</v>
      </c>
      <c r="E21" s="26" t="s">
        <v>344</v>
      </c>
      <c r="F21" s="2" t="str" cm="1">
        <f t="array" ref="F21">_xll.BDP(D21,"security_name")</f>
        <v>CNALN 3 04/10/76</v>
      </c>
      <c r="G21" s="2" t="str" cm="1">
        <f t="array" ref="G21">_xll.BDP(E21,"security_name")</f>
        <v>CNALN 5 1/4 04/10/75</v>
      </c>
      <c r="H21" s="17" cm="1">
        <f t="array" ref="H21">_xll.BDP(D21,"nxt_call_dt")*1</f>
        <v>44296</v>
      </c>
      <c r="I21" s="17" cm="1">
        <f t="array" ref="I21">_xll.BDP(E21,"nxt_call_dt")*1</f>
        <v>45757</v>
      </c>
      <c r="J21" s="24">
        <f t="shared" ref="J21" si="18">(I21-H21)/365</f>
        <v>4.0027397260273974</v>
      </c>
      <c r="K21" s="26" t="s">
        <v>108</v>
      </c>
      <c r="L21" s="8" cm="1">
        <f t="array" ref="L21">_xll.BDP(D21,$K21)</f>
        <v>534.60784912109375</v>
      </c>
      <c r="M21" s="8" cm="1">
        <f t="array" ref="M21">_xll.BDP(E21,$K21)</f>
        <v>508.30850219726563</v>
      </c>
      <c r="N21" s="8">
        <f t="shared" si="1"/>
        <v>-26.299346923828125</v>
      </c>
      <c r="O21" s="8">
        <f t="shared" ref="O21" si="19">IF(J21=0,"-",N21/J21)</f>
        <v>-6.5703365004772518</v>
      </c>
      <c r="P21" s="2" t="str" cm="1">
        <f t="array" ref="P21">_xll.BDP(D21,"rtg_moody")</f>
        <v>Ba1</v>
      </c>
      <c r="Q21" s="2" t="str" cm="1">
        <f t="array" ref="Q21">_xll.BDP(E21,"rtg_moody")</f>
        <v>Ba1</v>
      </c>
      <c r="R21" s="23" t="e">
        <f t="shared" si="6"/>
        <v>#VALUE!</v>
      </c>
      <c r="T21" s="2" t="str">
        <f ca="1"/>
        <v>Utilities</v>
      </c>
    </row>
    <row r="22" spans="1:20" x14ac:dyDescent="0.25">
      <c r="A22" s="2" t="str">
        <f ca="1"/>
        <v>COFP</v>
      </c>
      <c r="B22" s="6" t="s">
        <v>496</v>
      </c>
      <c r="C22" s="25" t="str">
        <f ca="1"/>
        <v>single</v>
      </c>
      <c r="D22" s="26" t="s">
        <v>401</v>
      </c>
      <c r="E22" s="26" t="str">
        <f>D22</f>
        <v>EJ891119 Corp</v>
      </c>
      <c r="F22" s="2" t="str" cm="1">
        <f t="array" ref="F22">_xll.BDP(D22,"security_name")</f>
        <v>COFP 3.992 PERP</v>
      </c>
      <c r="G22" s="2" t="str" cm="1">
        <f t="array" ref="G22">_xll.BDP(E22,"security_name")</f>
        <v>COFP 3.992 PERP</v>
      </c>
      <c r="H22" s="17" cm="1">
        <f t="array" ref="H22">_xll.BDP(D22,"nxt_call_dt")*1</f>
        <v>45322</v>
      </c>
      <c r="I22" s="17" cm="1">
        <f t="array" ref="I22">_xll.BDP(E22,"nxt_call_dt")*1</f>
        <v>45322</v>
      </c>
      <c r="J22" s="24">
        <f t="shared" ref="J22:J26" si="20">(I22-H22)/365</f>
        <v>0</v>
      </c>
      <c r="K22" s="26" t="s">
        <v>108</v>
      </c>
      <c r="L22" s="8" cm="1">
        <f t="array" ref="L22">_xll.BDP(D22,$K22)</f>
        <v>2886.70703125</v>
      </c>
      <c r="M22" s="8" cm="1">
        <f t="array" ref="M22">_xll.BDP(E22,$K22)</f>
        <v>2886.70703125</v>
      </c>
      <c r="N22" s="8">
        <f t="shared" ref="N22:N26" si="21">M22-L22</f>
        <v>0</v>
      </c>
      <c r="O22" s="8" t="str">
        <f t="shared" ref="O22:O26" si="22">IF(J22=0,"-",N22/J22)</f>
        <v>-</v>
      </c>
      <c r="P22" s="2" t="str" cm="1">
        <f t="array" ref="P22">_xll.BDP(D22,"rtg_moody")</f>
        <v>Caa1</v>
      </c>
      <c r="Q22" s="2" t="str" cm="1">
        <f t="array" ref="Q22">_xll.BDP(E22,"rtg_moody")</f>
        <v>Caa1</v>
      </c>
      <c r="R22" s="23" t="str">
        <f t="shared" si="6"/>
        <v>-</v>
      </c>
      <c r="T22" s="2" t="str">
        <f ca="1"/>
        <v>Consumer, Non-cyclical</v>
      </c>
    </row>
    <row r="23" spans="1:20" x14ac:dyDescent="0.25">
      <c r="A23" s="2" t="str">
        <f ca="1"/>
        <v>CPIPGR</v>
      </c>
      <c r="B23" s="6" t="s">
        <v>497</v>
      </c>
      <c r="C23" s="25" t="str">
        <f ca="1"/>
        <v>-</v>
      </c>
      <c r="D23" s="26" t="s">
        <v>397</v>
      </c>
      <c r="E23" s="26" t="s">
        <v>398</v>
      </c>
      <c r="F23" s="2" t="str" cm="1">
        <f t="array" ref="F23">_xll.BDP(D23,"security_name")</f>
        <v>CPIPGR 4 3/8 PERP</v>
      </c>
      <c r="G23" s="2" t="str" cm="1">
        <f t="array" ref="G23">_xll.BDP(E23,"security_name")</f>
        <v>CPIPGR 4 7/8 PERP</v>
      </c>
      <c r="H23" s="17" cm="1">
        <f t="array" ref="H23">_xll.BDP(D23,"nxt_call_dt")*1</f>
        <v>45147</v>
      </c>
      <c r="I23" s="17" cm="1">
        <f t="array" ref="I23">_xll.BDP(E23,"nxt_call_dt")*1</f>
        <v>45854</v>
      </c>
      <c r="J23" s="24">
        <f t="shared" si="20"/>
        <v>1.9369863013698629</v>
      </c>
      <c r="K23" s="26" t="s">
        <v>108</v>
      </c>
      <c r="L23" s="8" cm="1">
        <f t="array" ref="L23">_xll.BDP(D23,$K23)</f>
        <v>548.7900390625</v>
      </c>
      <c r="M23" s="8" cm="1">
        <f t="array" ref="M23">_xll.BDP(E23,$K23)</f>
        <v>560.39849853515625</v>
      </c>
      <c r="N23" s="8">
        <f t="shared" si="21"/>
        <v>11.60845947265625</v>
      </c>
      <c r="O23" s="8">
        <f t="shared" si="22"/>
        <v>5.9930519201124914</v>
      </c>
      <c r="P23" s="2" t="str" cm="1">
        <f t="array" ref="P23">_xll.BDP(D23,"rtg_moody")</f>
        <v>Ba1</v>
      </c>
      <c r="Q23" s="2" t="str" cm="1">
        <f t="array" ref="Q23">_xll.BDP(E23,"rtg_moody")</f>
        <v>Ba1</v>
      </c>
      <c r="R23" s="23" t="e">
        <f t="shared" si="6"/>
        <v>#VALUE!</v>
      </c>
      <c r="T23" s="2" t="str">
        <f ca="1"/>
        <v>Financial</v>
      </c>
    </row>
    <row r="24" spans="1:20" x14ac:dyDescent="0.25">
      <c r="A24" s="2" t="str">
        <f ca="1"/>
        <v>DBHNGR</v>
      </c>
      <c r="B24" s="6" t="s">
        <v>498</v>
      </c>
      <c r="C24" s="25" t="str">
        <f ca="1"/>
        <v>-</v>
      </c>
      <c r="D24" s="26" t="s">
        <v>249</v>
      </c>
      <c r="E24" s="26" t="s">
        <v>250</v>
      </c>
      <c r="F24" s="2" t="str" cm="1">
        <f t="array" ref="F24">_xll.BDP(D24,"security_name")</f>
        <v>DBHNGR 0.95 PERP</v>
      </c>
      <c r="G24" s="2" t="str" cm="1">
        <f t="array" ref="G24">_xll.BDP(E24,"security_name")</f>
        <v>DBHNGR 1.6 PERP</v>
      </c>
      <c r="H24" s="17" cm="1">
        <f t="array" ref="H24">_xll.BDP(D24,"nxt_call_dt")*1</f>
        <v>45679</v>
      </c>
      <c r="I24" s="17" cm="1">
        <f t="array" ref="I24">_xll.BDP(E24,"nxt_call_dt")*1</f>
        <v>47317</v>
      </c>
      <c r="J24" s="24">
        <f t="shared" si="20"/>
        <v>4.4876712328767123</v>
      </c>
      <c r="K24" s="26" t="s">
        <v>108</v>
      </c>
      <c r="L24" s="8" cm="1">
        <f t="array" ref="L24">_xll.BDP(D24,$K24)</f>
        <v>209.279541015625</v>
      </c>
      <c r="M24" s="8" cm="1">
        <f t="array" ref="M24">_xll.BDP(E24,$K24)</f>
        <v>211.74618530273438</v>
      </c>
      <c r="N24" s="8">
        <f t="shared" si="21"/>
        <v>2.466644287109375</v>
      </c>
      <c r="O24" s="8">
        <f t="shared" si="22"/>
        <v>0.54964906275636261</v>
      </c>
      <c r="P24" s="2" t="str" cm="1">
        <f t="array" ref="P24">_xll.BDP(D24,"rtg_moody")</f>
        <v>A2</v>
      </c>
      <c r="Q24" s="2" t="str" cm="1">
        <f t="array" ref="Q24">_xll.BDP(E24,"rtg_moody")</f>
        <v>A2</v>
      </c>
      <c r="R24" s="23" t="e">
        <f t="shared" si="6"/>
        <v>#VALUE!</v>
      </c>
      <c r="T24" s="2" t="str">
        <f ca="1"/>
        <v>Industrial</v>
      </c>
    </row>
    <row r="25" spans="1:20" x14ac:dyDescent="0.25">
      <c r="A25" s="2" t="str">
        <f ca="1"/>
        <v>DBOERS</v>
      </c>
      <c r="B25" s="6" t="s">
        <v>449</v>
      </c>
      <c r="C25" s="25" t="str">
        <f ca="1"/>
        <v>single</v>
      </c>
      <c r="D25" s="26" t="s">
        <v>378</v>
      </c>
      <c r="E25" s="26" t="s">
        <v>438</v>
      </c>
      <c r="F25" s="2" t="str" cm="1">
        <f t="array" ref="F25">_xll.BDP(D25,"security_name")</f>
        <v>DBOERS 2 3/4 02/05/41</v>
      </c>
      <c r="G25" s="2" t="str" cm="1">
        <f t="array" ref="G25">_xll.BDP(E25,"security_name")</f>
        <v>DBOERS 1 1/4 06/16/47</v>
      </c>
      <c r="H25" s="17" cm="1">
        <f t="array" ref="H25">_xll.BDP(D25,"nxt_call_dt")*1</f>
        <v>44140</v>
      </c>
      <c r="I25" s="17" cm="1">
        <f t="array" ref="I25">_xll.BDP(E25,"nxt_call_dt")*1</f>
        <v>46462</v>
      </c>
      <c r="J25" s="24">
        <f t="shared" si="20"/>
        <v>6.3616438356164382</v>
      </c>
      <c r="K25" s="26" t="s">
        <v>108</v>
      </c>
      <c r="L25" s="8" cm="1">
        <f t="array" ref="L25">_xll.BDP(D25,$K25)</f>
        <v>70.619544982910156</v>
      </c>
      <c r="M25" s="8" cm="1">
        <f t="array" ref="M25">_xll.BDP(E25,$K25)</f>
        <v>156.02717590332031</v>
      </c>
      <c r="N25" s="8">
        <f t="shared" si="21"/>
        <v>85.407630920410156</v>
      </c>
      <c r="O25" s="8">
        <f t="shared" si="22"/>
        <v>13.425402793259995</v>
      </c>
      <c r="P25" s="2" t="str" cm="1">
        <f t="array" ref="P25">_xll.BDP(D25,"rtg_moody")</f>
        <v>#N/A N/A</v>
      </c>
      <c r="Q25" s="2" t="str" cm="1">
        <f t="array" ref="Q25">_xll.BDP(E25,"rtg_moody")</f>
        <v>#N/A N/A</v>
      </c>
      <c r="R25" s="23" t="e">
        <f t="shared" si="6"/>
        <v>#VALUE!</v>
      </c>
      <c r="T25" s="2" t="str">
        <f ca="1"/>
        <v>Financial</v>
      </c>
    </row>
    <row r="26" spans="1:20" x14ac:dyDescent="0.25">
      <c r="A26" s="2" t="str">
        <f ca="1"/>
        <v>ECLEAR</v>
      </c>
      <c r="B26" s="6" t="s">
        <v>499</v>
      </c>
      <c r="C26" s="25" t="str">
        <f ca="1"/>
        <v>single</v>
      </c>
      <c r="D26" s="26" t="s">
        <v>404</v>
      </c>
      <c r="E26" s="26" t="str">
        <f>D26</f>
        <v>AR887333 Corp</v>
      </c>
      <c r="F26" s="2" t="str" cm="1">
        <f t="array" ref="F26">_xll.BDP(D26,"security_name")</f>
        <v>ECLEAR 2 5/8 04/11/48</v>
      </c>
      <c r="G26" s="2" t="str" cm="1">
        <f t="array" ref="G26">_xll.BDP(E26,"security_name")</f>
        <v>ECLEAR 2 5/8 04/11/48</v>
      </c>
      <c r="H26" s="17" cm="1">
        <f t="array" ref="H26">_xll.BDP(D26,"nxt_call_dt")*1</f>
        <v>46854</v>
      </c>
      <c r="I26" s="17" cm="1">
        <f t="array" ref="I26">_xll.BDP(E26,"nxt_call_dt")*1</f>
        <v>46854</v>
      </c>
      <c r="J26" s="24">
        <f t="shared" si="20"/>
        <v>0</v>
      </c>
      <c r="K26" s="26" t="s">
        <v>108</v>
      </c>
      <c r="L26" s="8" cm="1">
        <f t="array" ref="L26">_xll.BDP(D26,$K26)</f>
        <v>195.67604064941406</v>
      </c>
      <c r="M26" s="8" cm="1">
        <f t="array" ref="M26">_xll.BDP(E26,$K26)</f>
        <v>195.67604064941406</v>
      </c>
      <c r="N26" s="8">
        <f t="shared" si="21"/>
        <v>0</v>
      </c>
      <c r="O26" s="8" t="str">
        <f t="shared" si="22"/>
        <v>-</v>
      </c>
      <c r="P26" s="2" t="str" cm="1">
        <f t="array" ref="P26">_xll.BDP(D26,"rtg_moody")</f>
        <v>#N/A N/A</v>
      </c>
      <c r="Q26" s="2" t="str" cm="1">
        <f t="array" ref="Q26">_xll.BDP(E26,"rtg_moody")</f>
        <v>#N/A N/A</v>
      </c>
      <c r="R26" s="23" t="str">
        <f t="shared" si="6"/>
        <v>-</v>
      </c>
      <c r="T26" s="2" t="str">
        <f ca="1"/>
        <v>Financial</v>
      </c>
    </row>
    <row r="27" spans="1:20" x14ac:dyDescent="0.25">
      <c r="A27" s="2" t="str">
        <f ca="1"/>
        <v>EDF</v>
      </c>
      <c r="B27" s="6" t="s">
        <v>500</v>
      </c>
      <c r="C27" s="25" t="str">
        <f ca="1"/>
        <v>-</v>
      </c>
      <c r="D27" s="26" t="s">
        <v>312</v>
      </c>
      <c r="E27" s="26" t="s">
        <v>315</v>
      </c>
      <c r="F27" s="2" t="str" cm="1">
        <f t="array" ref="F27">_xll.BDP(D27,"security_name")</f>
        <v>EDF 4 PERP</v>
      </c>
      <c r="G27" s="2" t="str" cm="1">
        <f t="array" ref="G27">_xll.BDP(E27,"security_name")</f>
        <v>EDF 3 PERP</v>
      </c>
      <c r="H27" s="17" cm="1">
        <f t="array" ref="H27">_xll.BDP(D27,"nxt_call_dt")*1</f>
        <v>45477</v>
      </c>
      <c r="I27" s="17" cm="1">
        <f t="array" ref="I27">_xll.BDP(E27,"nxt_call_dt")*1</f>
        <v>46633</v>
      </c>
      <c r="J27" s="24">
        <f t="shared" ref="J27:J28" si="23">(I27-H27)/365</f>
        <v>3.1671232876712327</v>
      </c>
      <c r="K27" s="26" t="s">
        <v>108</v>
      </c>
      <c r="L27" s="8" cm="1">
        <f t="array" ref="L27">_xll.BDP(D27,$K27)</f>
        <v>376.85775756835938</v>
      </c>
      <c r="M27" s="8" cm="1">
        <f t="array" ref="M27">_xll.BDP(E27,$K27)</f>
        <v>407.7589111328125</v>
      </c>
      <c r="N27" s="8">
        <f t="shared" ref="N27:N28" si="24">M27-L27</f>
        <v>30.901153564453125</v>
      </c>
      <c r="O27" s="8">
        <f t="shared" ref="O27:O28" si="25">IF(J27=0,"-",N27/J27)</f>
        <v>9.7568521202641794</v>
      </c>
      <c r="P27" s="2" t="str" cm="1">
        <f t="array" ref="P27">_xll.BDP(D27,"rtg_moody")</f>
        <v>Baa3</v>
      </c>
      <c r="Q27" s="2" t="str" cm="1">
        <f t="array" ref="Q27">_xll.BDP(E27,"rtg_moody")</f>
        <v>Baa3</v>
      </c>
      <c r="R27" s="23" t="e">
        <f t="shared" si="6"/>
        <v>#VALUE!</v>
      </c>
      <c r="T27" s="2" t="str">
        <f ca="1"/>
        <v>Utilities</v>
      </c>
    </row>
    <row r="28" spans="1:20" x14ac:dyDescent="0.25">
      <c r="A28" s="2" t="str">
        <f ca="1"/>
        <v>EDPPL</v>
      </c>
      <c r="B28" s="6" t="s">
        <v>501</v>
      </c>
      <c r="C28" s="25" t="str">
        <f ca="1"/>
        <v>-</v>
      </c>
      <c r="D28" s="26" t="s">
        <v>357</v>
      </c>
      <c r="E28" s="26" t="s">
        <v>358</v>
      </c>
      <c r="F28" s="2" t="str" cm="1">
        <f t="array" ref="F28">_xll.BDP(D28,"security_name")</f>
        <v>EDPPL 4.496 04/30/79</v>
      </c>
      <c r="G28" s="2" t="str" cm="1">
        <f t="array" ref="G28">_xll.BDP(E28,"security_name")</f>
        <v>EDPPL 1.7 07/20/80</v>
      </c>
      <c r="H28" s="17" cm="1">
        <f t="array" ref="H28">_xll.BDP(D28,"nxt_call_dt")*1</f>
        <v>45321</v>
      </c>
      <c r="I28" s="17" cm="1">
        <f t="array" ref="I28">_xll.BDP(E28,"nxt_call_dt")*1</f>
        <v>45767</v>
      </c>
      <c r="J28" s="24">
        <f t="shared" si="23"/>
        <v>1.2219178082191782</v>
      </c>
      <c r="K28" s="26" t="s">
        <v>108</v>
      </c>
      <c r="L28" s="8" cm="1">
        <f t="array" ref="L28">_xll.BDP(D28,$K28)</f>
        <v>296.14212036132813</v>
      </c>
      <c r="M28" s="8" cm="1">
        <f t="array" ref="M28">_xll.BDP(E28,$K28)</f>
        <v>203.94309997558594</v>
      </c>
      <c r="N28" s="8">
        <f t="shared" si="24"/>
        <v>-92.199020385742188</v>
      </c>
      <c r="O28" s="8">
        <f t="shared" si="25"/>
        <v>-75.454355248421294</v>
      </c>
      <c r="P28" s="2" t="str" cm="1">
        <f t="array" ref="P28">_xll.BDP(D28,"rtg_moody")</f>
        <v>Ba2</v>
      </c>
      <c r="Q28" s="2" t="str" cm="1">
        <f t="array" ref="Q28">_xll.BDP(E28,"rtg_moody")</f>
        <v>Ba2</v>
      </c>
      <c r="R28" s="23" t="e">
        <f t="shared" si="6"/>
        <v>#VALUE!</v>
      </c>
      <c r="T28" s="2" t="str">
        <f ca="1"/>
        <v>Utilities</v>
      </c>
    </row>
    <row r="29" spans="1:20" x14ac:dyDescent="0.25">
      <c r="A29" s="2" t="str">
        <f ca="1"/>
        <v>ELIASO</v>
      </c>
      <c r="B29" s="6" t="s">
        <v>502</v>
      </c>
      <c r="C29" s="25" t="str">
        <f ca="1"/>
        <v>single</v>
      </c>
      <c r="D29" s="26" t="s">
        <v>359</v>
      </c>
      <c r="E29" s="26" t="str">
        <f>D29</f>
        <v>AU216832 Corp</v>
      </c>
      <c r="F29" s="2" t="str" cm="1">
        <f t="array" ref="F29">_xll.BDP(D29,"security_name")</f>
        <v>ELIASO 2 3/4 PERP</v>
      </c>
      <c r="G29" s="2" t="str" cm="1">
        <f t="array" ref="G29">_xll.BDP(E29,"security_name")</f>
        <v>ELIASO 2 3/4 PERP</v>
      </c>
      <c r="H29" s="17" cm="1">
        <f t="array" ref="H29">_xll.BDP(D29,"nxt_call_dt")*1</f>
        <v>45174</v>
      </c>
      <c r="I29" s="17" cm="1">
        <f t="array" ref="I29">_xll.BDP(E29,"nxt_call_dt")*1</f>
        <v>45174</v>
      </c>
      <c r="J29" s="24">
        <f t="shared" ref="J29:J30" si="26">(I29-H29)/365</f>
        <v>0</v>
      </c>
      <c r="K29" s="26" t="s">
        <v>108</v>
      </c>
      <c r="L29" s="8" cm="1">
        <f t="array" ref="L29">_xll.BDP(D29,$K29)</f>
        <v>254.59291076660156</v>
      </c>
      <c r="M29" s="8" cm="1">
        <f t="array" ref="M29">_xll.BDP(E29,$K29)</f>
        <v>254.59291076660156</v>
      </c>
      <c r="N29" s="8">
        <f t="shared" ref="N29:N30" si="27">M29-L29</f>
        <v>0</v>
      </c>
      <c r="O29" s="8" t="str">
        <f t="shared" ref="O29:O30" si="28">IF(J29=0,"-",N29/J29)</f>
        <v>-</v>
      </c>
      <c r="P29" s="2" t="str" cm="1">
        <f t="array" ref="P29">_xll.BDP(D29,"rtg_moody")</f>
        <v>#N/A N/A</v>
      </c>
      <c r="Q29" s="2" t="str" cm="1">
        <f t="array" ref="Q29">_xll.BDP(E29,"rtg_moody")</f>
        <v>#N/A N/A</v>
      </c>
      <c r="R29" s="23" t="str">
        <f t="shared" si="6"/>
        <v>-</v>
      </c>
      <c r="T29" s="2" t="str">
        <f ca="1"/>
        <v>Utilities</v>
      </c>
    </row>
    <row r="30" spans="1:20" x14ac:dyDescent="0.25">
      <c r="A30" s="2" t="str">
        <f ca="1"/>
        <v>ENBW</v>
      </c>
      <c r="B30" s="6" t="s">
        <v>503</v>
      </c>
      <c r="C30" s="25" t="str">
        <f ca="1"/>
        <v>-</v>
      </c>
      <c r="D30" s="26" t="s">
        <v>321</v>
      </c>
      <c r="E30" s="26" t="s">
        <v>323</v>
      </c>
      <c r="F30" s="2" t="str" cm="1">
        <f t="array" ref="F30">_xll.BDP(D30,"security_name")</f>
        <v>ENBW 3 3/8 04/05/77</v>
      </c>
      <c r="G30" s="2" t="str" cm="1">
        <f t="array" ref="G30">_xll.BDP(E30,"security_name")</f>
        <v>ENBW 1 5/8 08/05/79</v>
      </c>
      <c r="H30" s="17" cm="1">
        <f t="array" ref="H30">_xll.BDP(D30,"nxt_call_dt")*1</f>
        <v>44566</v>
      </c>
      <c r="I30" s="17" cm="1">
        <f t="array" ref="I30">_xll.BDP(E30,"nxt_call_dt")*1</f>
        <v>46512</v>
      </c>
      <c r="J30" s="24">
        <f t="shared" si="26"/>
        <v>5.3315068493150681</v>
      </c>
      <c r="K30" s="26" t="s">
        <v>108</v>
      </c>
      <c r="L30" s="8" cm="1">
        <f t="array" ref="L30">_xll.BDP(D30,$K30)</f>
        <v>166.01597595214844</v>
      </c>
      <c r="M30" s="8" cm="1">
        <f t="array" ref="M30">_xll.BDP(E30,$K30)</f>
        <v>233.22578430175781</v>
      </c>
      <c r="N30" s="8">
        <f t="shared" si="27"/>
        <v>67.209808349609375</v>
      </c>
      <c r="O30" s="8">
        <f t="shared" si="28"/>
        <v>12.606156242347083</v>
      </c>
      <c r="P30" s="2" t="str" cm="1">
        <f t="array" ref="P30">_xll.BDP(D30,"rtg_moody")</f>
        <v>Baa2</v>
      </c>
      <c r="Q30" s="2" t="str" cm="1">
        <f t="array" ref="Q30">_xll.BDP(E30,"rtg_moody")</f>
        <v>Baa2</v>
      </c>
      <c r="R30" s="23" t="e">
        <f t="shared" si="6"/>
        <v>#VALUE!</v>
      </c>
      <c r="T30" s="2" t="str">
        <f ca="1"/>
        <v>Utilities</v>
      </c>
    </row>
    <row r="31" spans="1:20" x14ac:dyDescent="0.25">
      <c r="A31" s="2" t="str">
        <f ca="1"/>
        <v>ENELIM</v>
      </c>
      <c r="B31" s="6" t="s">
        <v>504</v>
      </c>
      <c r="C31" s="25" t="str">
        <f ca="1"/>
        <v>-</v>
      </c>
      <c r="D31" s="26" t="s">
        <v>331</v>
      </c>
      <c r="E31" s="26" t="s">
        <v>334</v>
      </c>
      <c r="F31" s="2" t="str" cm="1">
        <f t="array" ref="F31">_xll.BDP(D31,"security_name")</f>
        <v>ENELIM 2 1/2 11/24/78</v>
      </c>
      <c r="G31" s="2" t="str" cm="1">
        <f t="array" ref="G31">_xll.BDP(E31,"security_name")</f>
        <v>ENELIM 3 3/8 11/24/81</v>
      </c>
      <c r="H31" s="17" cm="1">
        <f t="array" ref="H31">_xll.BDP(D31,"nxt_call_dt")*1</f>
        <v>45162</v>
      </c>
      <c r="I31" s="17" cm="1">
        <f t="array" ref="I31">_xll.BDP(E31,"nxt_call_dt")*1</f>
        <v>46258</v>
      </c>
      <c r="J31" s="24">
        <f t="shared" ref="J31" si="29">(I31-H31)/365</f>
        <v>3.0027397260273974</v>
      </c>
      <c r="K31" s="26" t="s">
        <v>108</v>
      </c>
      <c r="L31" s="8" cm="1">
        <f t="array" ref="L31">_xll.BDP(D31,$K31)</f>
        <v>274.28079223632813</v>
      </c>
      <c r="M31" s="8" cm="1">
        <f t="array" ref="M31">_xll.BDP(E31,$K31)</f>
        <v>314.70913696289063</v>
      </c>
      <c r="N31" s="8">
        <f t="shared" ref="N31" si="30">M31-L31</f>
        <v>40.4283447265625</v>
      </c>
      <c r="O31" s="8">
        <f t="shared" ref="O31" si="31">IF(J31=0,"-",N31/J31)</f>
        <v>13.463819183572365</v>
      </c>
      <c r="P31" s="2" t="str" cm="1">
        <f t="array" ref="P31">_xll.BDP(D31,"rtg_moody")</f>
        <v>Ba1</v>
      </c>
      <c r="Q31" s="2" t="str" cm="1">
        <f t="array" ref="Q31">_xll.BDP(E31,"rtg_moody")</f>
        <v>Ba1</v>
      </c>
      <c r="R31" s="23" t="e">
        <f t="shared" si="6"/>
        <v>#VALUE!</v>
      </c>
      <c r="T31" s="2" t="str">
        <f ca="1"/>
        <v>Utilities</v>
      </c>
    </row>
    <row r="32" spans="1:20" x14ac:dyDescent="0.25">
      <c r="A32" s="2" t="str">
        <f ca="1"/>
        <v>ENGIFP</v>
      </c>
      <c r="B32" s="6" t="s">
        <v>505</v>
      </c>
      <c r="C32" s="25" t="str">
        <f ca="1"/>
        <v>-</v>
      </c>
      <c r="D32" s="26" t="s">
        <v>304</v>
      </c>
      <c r="E32" s="26" t="s">
        <v>307</v>
      </c>
      <c r="F32" s="2" t="str" cm="1">
        <f t="array" ref="F32">_xll.BDP(D32,"security_name")</f>
        <v>ENGIFP 1 3/8 PERP</v>
      </c>
      <c r="G32" s="2" t="str" cm="1">
        <f t="array" ref="G32">_xll.BDP(E32,"security_name")</f>
        <v>ENGIFP 1 5/8 PERP</v>
      </c>
      <c r="H32" s="17" cm="1">
        <f t="array" ref="H32">_xll.BDP(D32,"nxt_call_dt")*1</f>
        <v>44942</v>
      </c>
      <c r="I32" s="17" cm="1">
        <f t="array" ref="I32">_xll.BDP(E32,"nxt_call_dt")*1</f>
        <v>45755</v>
      </c>
      <c r="J32" s="24">
        <f t="shared" ref="J32:J36" si="32">(I32-H32)/365</f>
        <v>2.2273972602739724</v>
      </c>
      <c r="K32" s="26" t="s">
        <v>108</v>
      </c>
      <c r="L32" s="8" cm="1">
        <f t="array" ref="L32">_xll.BDP(D32,$K32)</f>
        <v>277.9488525390625</v>
      </c>
      <c r="M32" s="8" cm="1">
        <f t="array" ref="M32">_xll.BDP(E32,$K32)</f>
        <v>251.89971923828125</v>
      </c>
      <c r="N32" s="8">
        <f t="shared" ref="N32:N36" si="33">M32-L32</f>
        <v>-26.04913330078125</v>
      </c>
      <c r="O32" s="8">
        <f t="shared" ref="O32:O36" si="34">IF(J32=0,"-",N32/J32)</f>
        <v>-11.694875344139184</v>
      </c>
      <c r="P32" s="2" t="str" cm="1">
        <f t="array" ref="P32">_xll.BDP(D32,"rtg_moody")</f>
        <v>Baa2</v>
      </c>
      <c r="Q32" s="2" t="str" cm="1">
        <f t="array" ref="Q32">_xll.BDP(E32,"rtg_moody")</f>
        <v>Baa2</v>
      </c>
      <c r="R32" s="23" t="e">
        <f t="shared" si="6"/>
        <v>#VALUE!</v>
      </c>
      <c r="T32" s="2" t="str">
        <f ca="1"/>
        <v>Utilities</v>
      </c>
    </row>
    <row r="33" spans="1:21" x14ac:dyDescent="0.25">
      <c r="A33" s="2" t="str">
        <f ca="1"/>
        <v>ERFFP</v>
      </c>
      <c r="B33" s="6" t="s">
        <v>506</v>
      </c>
      <c r="C33" s="25" t="str">
        <f ca="1"/>
        <v>-</v>
      </c>
      <c r="D33" s="26" t="s">
        <v>237</v>
      </c>
      <c r="E33" s="26" t="s">
        <v>115</v>
      </c>
      <c r="F33" s="2" t="str" cm="1">
        <f t="array" ref="F33">_xll.BDP(D33,"security_name")</f>
        <v>ERFFP 2 7/8 PERP</v>
      </c>
      <c r="G33" s="2" t="str" cm="1">
        <f t="array" ref="G33">_xll.BDP(E33,"security_name")</f>
        <v>ERFFP 3 1/4 PERP</v>
      </c>
      <c r="H33" s="17" cm="1">
        <f t="array" ref="H33">_xll.BDP(D33,"nxt_call_dt")*1</f>
        <v>44784</v>
      </c>
      <c r="I33" s="17" cm="1">
        <f t="array" ref="I33">_xll.BDP(E33,"nxt_call_dt")*1</f>
        <v>45974</v>
      </c>
      <c r="J33" s="24">
        <f t="shared" si="32"/>
        <v>3.2602739726027399</v>
      </c>
      <c r="K33" s="26" t="s">
        <v>108</v>
      </c>
      <c r="L33" s="8" cm="1">
        <f t="array" ref="L33">_xll.BDP(D33,$K33)</f>
        <v>439.33978271484375</v>
      </c>
      <c r="M33" s="8" cm="1">
        <f t="array" ref="M33">_xll.BDP(E33,$K33)</f>
        <v>455.3447265625</v>
      </c>
      <c r="N33" s="8">
        <f t="shared" si="33"/>
        <v>16.00494384765625</v>
      </c>
      <c r="O33" s="8">
        <f t="shared" si="34"/>
        <v>4.9090794154575894</v>
      </c>
      <c r="P33" s="2" t="str" cm="1">
        <f t="array" ref="P33">_xll.BDP(D33,"rtg_moody")</f>
        <v>#N/A N/A</v>
      </c>
      <c r="Q33" s="2" t="str" cm="1">
        <f t="array" ref="Q33">_xll.BDP(E33,"rtg_moody")</f>
        <v>#N/A N/A</v>
      </c>
      <c r="R33" s="23" t="e">
        <f t="shared" si="6"/>
        <v>#VALUE!</v>
      </c>
      <c r="T33" s="2" t="str">
        <f ca="1"/>
        <v>Consumer, Non-cyclical</v>
      </c>
    </row>
    <row r="34" spans="1:21" x14ac:dyDescent="0.25">
      <c r="A34" s="2" t="str">
        <f ca="1"/>
        <v>EVKGR</v>
      </c>
      <c r="B34" s="6" t="s">
        <v>507</v>
      </c>
      <c r="C34" s="25" t="str">
        <f ca="1"/>
        <v>single</v>
      </c>
      <c r="D34" s="26" t="s">
        <v>248</v>
      </c>
      <c r="E34" s="26" t="str">
        <f>D34</f>
        <v>AO148682 Corp</v>
      </c>
      <c r="F34" s="2" t="str" cm="1">
        <f t="array" ref="F34">_xll.BDP(D34,"security_name")</f>
        <v>EVKGR 2 1/8 07/07/77</v>
      </c>
      <c r="G34" s="2" t="str" cm="1">
        <f t="array" ref="G34">_xll.BDP(E34,"security_name")</f>
        <v>EVKGR 2 1/8 07/07/77</v>
      </c>
      <c r="H34" s="17" cm="1">
        <f t="array" ref="H34">_xll.BDP(D34,"nxt_call_dt")*1</f>
        <v>44780</v>
      </c>
      <c r="I34" s="17" cm="1">
        <f t="array" ref="I34">_xll.BDP(E34,"nxt_call_dt")*1</f>
        <v>44780</v>
      </c>
      <c r="J34" s="24">
        <f t="shared" si="32"/>
        <v>0</v>
      </c>
      <c r="K34" s="26" t="s">
        <v>108</v>
      </c>
      <c r="L34" s="8" cm="1">
        <f t="array" ref="L34">_xll.BDP(D34,$K34)</f>
        <v>316.60205078125</v>
      </c>
      <c r="M34" s="8" cm="1">
        <f t="array" ref="M34">_xll.BDP(E34,$K34)</f>
        <v>316.60205078125</v>
      </c>
      <c r="N34" s="8">
        <f t="shared" si="33"/>
        <v>0</v>
      </c>
      <c r="O34" s="8" t="str">
        <f t="shared" si="34"/>
        <v>-</v>
      </c>
      <c r="P34" s="2" t="str" cm="1">
        <f t="array" ref="P34">_xll.BDP(D34,"rtg_moody")</f>
        <v>Baa3</v>
      </c>
      <c r="Q34" s="2" t="str" cm="1">
        <f t="array" ref="Q34">_xll.BDP(E34,"rtg_moody")</f>
        <v>Baa3</v>
      </c>
      <c r="R34" s="23" t="str">
        <f t="shared" si="6"/>
        <v>-</v>
      </c>
      <c r="T34" s="2" t="str">
        <f ca="1"/>
        <v>Basic Materials</v>
      </c>
    </row>
    <row r="35" spans="1:21" x14ac:dyDescent="0.25">
      <c r="A35" s="2" t="str">
        <f ca="1"/>
        <v>FERSM</v>
      </c>
      <c r="B35" s="6" t="s">
        <v>508</v>
      </c>
      <c r="C35" s="25" t="str">
        <f ca="1"/>
        <v>single</v>
      </c>
      <c r="D35" s="26" t="s">
        <v>376</v>
      </c>
      <c r="E35" s="26" t="str">
        <f>D35</f>
        <v>AP909674 Corp</v>
      </c>
      <c r="F35" s="2" t="str" cm="1">
        <f t="array" ref="F35">_xll.BDP(D35,"security_name")</f>
        <v>FERSM 2.124 PERP</v>
      </c>
      <c r="G35" s="2" t="str" cm="1">
        <f t="array" ref="G35">_xll.BDP(E35,"security_name")</f>
        <v>FERSM 2.124 PERP</v>
      </c>
      <c r="H35" s="17" cm="1">
        <f t="array" ref="H35">_xll.BDP(D35,"nxt_call_dt")*1</f>
        <v>44971</v>
      </c>
      <c r="I35" s="17" cm="1">
        <f t="array" ref="I35">_xll.BDP(E35,"nxt_call_dt")*1</f>
        <v>44971</v>
      </c>
      <c r="J35" s="24">
        <f t="shared" si="32"/>
        <v>0</v>
      </c>
      <c r="K35" s="26" t="s">
        <v>108</v>
      </c>
      <c r="L35" s="8" cm="1">
        <f t="array" ref="L35">_xll.BDP(D35,$K35)</f>
        <v>497.09268188476563</v>
      </c>
      <c r="M35" s="8" cm="1">
        <f t="array" ref="M35">_xll.BDP(E35,$K35)</f>
        <v>497.09268188476563</v>
      </c>
      <c r="N35" s="8">
        <f t="shared" si="33"/>
        <v>0</v>
      </c>
      <c r="O35" s="8" t="str">
        <f t="shared" si="34"/>
        <v>-</v>
      </c>
      <c r="P35" s="2" t="str" cm="1">
        <f t="array" ref="P35">_xll.BDP(D35,"rtg_moody")</f>
        <v>#N/A N/A</v>
      </c>
      <c r="Q35" s="2" t="str" cm="1">
        <f t="array" ref="Q35">_xll.BDP(E35,"rtg_moody")</f>
        <v>#N/A N/A</v>
      </c>
      <c r="R35" s="23" t="str">
        <f t="shared" si="6"/>
        <v>-</v>
      </c>
      <c r="T35" s="2" t="str">
        <f ca="1"/>
        <v>Industrial</v>
      </c>
    </row>
    <row r="36" spans="1:21" x14ac:dyDescent="0.25">
      <c r="A36" s="2" t="str">
        <f ca="1"/>
        <v>GYCGR</v>
      </c>
      <c r="B36" s="6" t="s">
        <v>509</v>
      </c>
      <c r="C36" s="25" t="str">
        <f ca="1"/>
        <v>-</v>
      </c>
      <c r="D36" s="26" t="s">
        <v>394</v>
      </c>
      <c r="E36" s="26" t="s">
        <v>396</v>
      </c>
      <c r="F36" s="2" t="str" cm="1">
        <f t="array" ref="F36">_xll.BDP(D36,"security_name")</f>
        <v>GYCGR 3 3/4 PERP</v>
      </c>
      <c r="G36" s="2" t="str" cm="1">
        <f t="array" ref="G36">_xll.BDP(E36,"security_name")</f>
        <v>GYCGR 2 1/2 PERP</v>
      </c>
      <c r="H36" s="17" cm="1">
        <f t="array" ref="H36">_xll.BDP(D36,"nxt_call_dt")*1</f>
        <v>44610</v>
      </c>
      <c r="I36" s="17" cm="1">
        <f t="array" ref="I36">_xll.BDP(E36,"nxt_call_dt")*1</f>
        <v>45131</v>
      </c>
      <c r="J36" s="24">
        <f t="shared" si="32"/>
        <v>1.4273972602739726</v>
      </c>
      <c r="K36" s="26" t="s">
        <v>108</v>
      </c>
      <c r="L36" s="8" cm="1">
        <f t="array" ref="L36">_xll.BDP(D36,$K36)</f>
        <v>264.10293579101563</v>
      </c>
      <c r="M36" s="8" cm="1">
        <f t="array" ref="M36">_xll.BDP(E36,$K36)</f>
        <v>333.97781372070313</v>
      </c>
      <c r="N36" s="8">
        <f t="shared" si="33"/>
        <v>69.8748779296875</v>
      </c>
      <c r="O36" s="8">
        <f t="shared" si="34"/>
        <v>48.952649605251317</v>
      </c>
      <c r="P36" s="2" t="str" cm="1">
        <f t="array" ref="P36">_xll.BDP(D36,"rtg_moody")</f>
        <v>Baa3</v>
      </c>
      <c r="Q36" s="2" t="str" cm="1">
        <f t="array" ref="Q36">_xll.BDP(E36,"rtg_moody")</f>
        <v>Baa3</v>
      </c>
      <c r="R36" s="23" t="e">
        <f t="shared" si="6"/>
        <v>#VALUE!</v>
      </c>
      <c r="T36" s="2" t="str">
        <f ca="1"/>
        <v>Financial</v>
      </c>
      <c r="U36" s="2" t="s">
        <v>561</v>
      </c>
    </row>
    <row r="37" spans="1:21" x14ac:dyDescent="0.25">
      <c r="A37" s="2" t="str">
        <f ca="1"/>
        <v>HEIBOS</v>
      </c>
      <c r="B37" s="6" t="s">
        <v>510</v>
      </c>
      <c r="C37" s="25" t="str">
        <f ca="1"/>
        <v>single</v>
      </c>
      <c r="D37" s="26" t="s">
        <v>386</v>
      </c>
      <c r="E37" s="26" t="str">
        <f>D37</f>
        <v>ZQ578143 Corp</v>
      </c>
      <c r="F37" s="2" t="str" cm="1">
        <f t="array" ref="F37">_xll.BDP(D37,"security_name")</f>
        <v>HEIBOS 3.248 PERP</v>
      </c>
      <c r="G37" s="2" t="str" cm="1">
        <f t="array" ref="G37">_xll.BDP(E37,"security_name")</f>
        <v>HEIBOS 3.248 PERP</v>
      </c>
      <c r="H37" s="17" cm="1">
        <f t="array" ref="H37">_xll.BDP(D37,"nxt_call_dt")*1</f>
        <v>45615</v>
      </c>
      <c r="I37" s="17" cm="1">
        <f t="array" ref="I37">_xll.BDP(E37,"nxt_call_dt")*1</f>
        <v>45615</v>
      </c>
      <c r="J37" s="24">
        <f t="shared" ref="J37:J38" si="35">(I37-H37)/365</f>
        <v>0</v>
      </c>
      <c r="K37" s="26" t="s">
        <v>108</v>
      </c>
      <c r="L37" s="8" cm="1">
        <f t="array" ref="L37">_xll.BDP(D37,$K37)</f>
        <v>476.54257202148438</v>
      </c>
      <c r="M37" s="8" cm="1">
        <f t="array" ref="M37">_xll.BDP(E37,$K37)</f>
        <v>476.54257202148438</v>
      </c>
      <c r="N37" s="8">
        <f t="shared" ref="N37:N38" si="36">M37-L37</f>
        <v>0</v>
      </c>
      <c r="O37" s="8" t="str">
        <f t="shared" ref="O37:O38" si="37">IF(J37=0,"-",N37/J37)</f>
        <v>-</v>
      </c>
      <c r="P37" s="2" t="str" cm="1">
        <f t="array" ref="P37">_xll.BDP(D37,"rtg_moody")</f>
        <v>#N/A N/A</v>
      </c>
      <c r="Q37" s="2" t="str" cm="1">
        <f t="array" ref="Q37">_xll.BDP(E37,"rtg_moody")</f>
        <v>#N/A N/A</v>
      </c>
      <c r="R37" s="23" t="str">
        <f t="shared" si="6"/>
        <v>-</v>
      </c>
      <c r="T37" s="2" t="str">
        <f ca="1"/>
        <v>Financial</v>
      </c>
    </row>
    <row r="38" spans="1:21" x14ac:dyDescent="0.25">
      <c r="A38" s="2" t="str">
        <f ca="1"/>
        <v>IBESM</v>
      </c>
      <c r="B38" s="6" t="s">
        <v>511</v>
      </c>
      <c r="C38" s="25" t="str">
        <f ca="1"/>
        <v>-</v>
      </c>
      <c r="D38" s="26" t="s">
        <v>338</v>
      </c>
      <c r="E38" s="26" t="s">
        <v>340</v>
      </c>
      <c r="F38" s="2" t="str" cm="1">
        <f t="array" ref="F38">_xll.BDP(D38,"security_name")</f>
        <v>IBESM 1 7/8 PERP</v>
      </c>
      <c r="G38" s="2" t="str" cm="1">
        <f t="array" ref="G38">_xll.BDP(E38,"security_name")</f>
        <v>IBESM 3 1/4 PERP</v>
      </c>
      <c r="H38" s="17" cm="1">
        <f t="array" ref="H38">_xll.BDP(D38,"nxt_call_dt")*1</f>
        <v>44979</v>
      </c>
      <c r="I38" s="17" cm="1">
        <f t="array" ref="I38">_xll.BDP(E38,"nxt_call_dt")*1</f>
        <v>45608</v>
      </c>
      <c r="J38" s="24">
        <f t="shared" si="35"/>
        <v>1.7232876712328766</v>
      </c>
      <c r="K38" s="26" t="s">
        <v>108</v>
      </c>
      <c r="L38" s="8" cm="1">
        <f t="array" ref="L38">_xll.BDP(D38,$K38)</f>
        <v>221.9356689453125</v>
      </c>
      <c r="M38" s="8" cm="1">
        <f t="array" ref="M38">_xll.BDP(E38,$K38)</f>
        <v>212.42271423339844</v>
      </c>
      <c r="N38" s="8">
        <f t="shared" si="36"/>
        <v>-9.5129547119140625</v>
      </c>
      <c r="O38" s="8">
        <f t="shared" si="37"/>
        <v>-5.5202360410948064</v>
      </c>
      <c r="P38" s="2" t="str" cm="1">
        <f t="array" ref="P38">_xll.BDP(D38,"rtg_moody")</f>
        <v>Baa3</v>
      </c>
      <c r="Q38" s="2" t="str" cm="1">
        <f t="array" ref="Q38">_xll.BDP(E38,"rtg_moody")</f>
        <v>Baa3</v>
      </c>
      <c r="R38" s="23" t="e">
        <f t="shared" si="6"/>
        <v>#VALUE!</v>
      </c>
      <c r="T38" s="2" t="str">
        <f ca="1"/>
        <v>Utilities</v>
      </c>
    </row>
    <row r="39" spans="1:21" x14ac:dyDescent="0.25">
      <c r="A39" s="2" t="str">
        <f ca="1"/>
        <v>IFXGR</v>
      </c>
      <c r="B39" s="6" t="s">
        <v>512</v>
      </c>
      <c r="C39" s="25" t="str">
        <f ca="1"/>
        <v>-</v>
      </c>
      <c r="D39" s="26" t="s">
        <v>300</v>
      </c>
      <c r="E39" s="26" t="s">
        <v>301</v>
      </c>
      <c r="F39" s="2" t="str" cm="1">
        <f t="array" ref="F39">_xll.BDP(D39,"security_name")</f>
        <v>IFXGR 2 7/8 PERP</v>
      </c>
      <c r="G39" s="2" t="str" cm="1">
        <f t="array" ref="G39">_xll.BDP(E39,"security_name")</f>
        <v>IFXGR 3 5/8 PERP</v>
      </c>
      <c r="H39" s="17" cm="1">
        <f t="array" ref="H39">_xll.BDP(D39,"nxt_call_dt")*1</f>
        <v>45658</v>
      </c>
      <c r="I39" s="17" cm="1">
        <f t="array" ref="I39">_xll.BDP(E39,"nxt_call_dt")*1</f>
        <v>46753</v>
      </c>
      <c r="J39" s="24">
        <f t="shared" ref="J39" si="38">(I39-H39)/365</f>
        <v>3</v>
      </c>
      <c r="K39" s="26" t="s">
        <v>108</v>
      </c>
      <c r="L39" s="8" cm="1">
        <f t="array" ref="L39">_xll.BDP(D39,$K39)</f>
        <v>381.28085327148438</v>
      </c>
      <c r="M39" s="8" cm="1">
        <f t="array" ref="M39">_xll.BDP(E39,$K39)</f>
        <v>394.91583251953125</v>
      </c>
      <c r="N39" s="8">
        <f t="shared" ref="N39" si="39">M39-L39</f>
        <v>13.634979248046875</v>
      </c>
      <c r="O39" s="8">
        <f t="shared" ref="O39" si="40">IF(J39=0,"-",N39/J39)</f>
        <v>4.544993082682292</v>
      </c>
      <c r="P39" s="2" t="str" cm="1">
        <f t="array" ref="P39">_xll.BDP(D39,"rtg_moody")</f>
        <v>#N/A N/A</v>
      </c>
      <c r="Q39" s="2" t="str" cm="1">
        <f t="array" ref="Q39">_xll.BDP(E39,"rtg_moody")</f>
        <v>#N/A N/A</v>
      </c>
      <c r="R39" s="23" t="e">
        <f t="shared" si="6"/>
        <v>#VALUE!</v>
      </c>
      <c r="T39" s="2" t="str">
        <f ca="1"/>
        <v>Technology</v>
      </c>
    </row>
    <row r="40" spans="1:21" x14ac:dyDescent="0.25">
      <c r="A40" s="2" t="str">
        <f ca="1"/>
        <v>JUSTLN</v>
      </c>
      <c r="B40" s="6" t="s">
        <v>513</v>
      </c>
      <c r="C40" s="25" t="str">
        <f ca="1"/>
        <v>single</v>
      </c>
      <c r="D40" s="26" t="s">
        <v>399</v>
      </c>
      <c r="E40" s="26" t="str">
        <f>D40</f>
        <v>AX691342 Corp</v>
      </c>
      <c r="F40" s="2" t="str" cm="1">
        <f t="array" ref="F40">_xll.BDP(D40,"security_name")</f>
        <v>JUSTLN 9 3/8 PERP</v>
      </c>
      <c r="G40" s="2" t="str" cm="1">
        <f t="array" ref="G40">_xll.BDP(E40,"security_name")</f>
        <v>JUSTLN 9 3/8 PERP</v>
      </c>
      <c r="H40" s="17" cm="1">
        <f t="array" ref="H40">_xll.BDP(D40,"nxt_call_dt")*1</f>
        <v>45408</v>
      </c>
      <c r="I40" s="17" cm="1">
        <f t="array" ref="I40">_xll.BDP(E40,"nxt_call_dt")*1</f>
        <v>45408</v>
      </c>
      <c r="J40" s="24">
        <f t="shared" ref="J40" si="41">(I40-H40)/365</f>
        <v>0</v>
      </c>
      <c r="K40" s="26" t="s">
        <v>108</v>
      </c>
      <c r="L40" s="8" cm="1">
        <f t="array" ref="L40">_xll.BDP(D40,$K40)</f>
        <v>1082.1224365234375</v>
      </c>
      <c r="M40" s="8" cm="1">
        <f t="array" ref="M40">_xll.BDP(E40,$K40)</f>
        <v>1082.1224365234375</v>
      </c>
      <c r="N40" s="8">
        <f t="shared" ref="N40" si="42">M40-L40</f>
        <v>0</v>
      </c>
      <c r="O40" s="8" t="str">
        <f t="shared" ref="O40" si="43">IF(J40=0,"-",N40/J40)</f>
        <v>-</v>
      </c>
      <c r="P40" s="2" t="str" cm="1">
        <f t="array" ref="P40">_xll.BDP(D40,"rtg_moody")</f>
        <v>#N/A N/A</v>
      </c>
      <c r="Q40" s="2" t="str" cm="1">
        <f t="array" ref="Q40">_xll.BDP(E40,"rtg_moody")</f>
        <v>#N/A N/A</v>
      </c>
      <c r="R40" s="23" t="str">
        <f t="shared" si="6"/>
        <v>-</v>
      </c>
      <c r="T40" s="2" t="str">
        <f ca="1"/>
        <v>Financial</v>
      </c>
    </row>
    <row r="41" spans="1:21" x14ac:dyDescent="0.25">
      <c r="A41" s="2" t="str">
        <f ca="1"/>
        <v>KPN</v>
      </c>
      <c r="B41" s="6" t="s">
        <v>514</v>
      </c>
      <c r="C41" s="25" t="str">
        <f ca="1"/>
        <v>-</v>
      </c>
      <c r="D41" s="26" t="s">
        <v>273</v>
      </c>
      <c r="E41" s="26" t="s">
        <v>274</v>
      </c>
      <c r="F41" s="2" t="str" cm="1">
        <f t="array" ref="F41">_xll.BDP(D41,"security_name")</f>
        <v>KPN 7 03/28/73</v>
      </c>
      <c r="G41" s="2" t="str" cm="1">
        <f t="array" ref="G41">_xll.BDP(E41,"security_name")</f>
        <v>KPN 2 PERP</v>
      </c>
      <c r="H41" s="17" cm="1">
        <f t="array" ref="H41">_xll.BDP(D41,"nxt_call_dt")*1</f>
        <v>45013</v>
      </c>
      <c r="I41" s="17" cm="1">
        <f t="array" ref="I41">_xll.BDP(E41,"nxt_call_dt")*1</f>
        <v>45604</v>
      </c>
      <c r="J41" s="24">
        <f t="shared" ref="J41" si="44">(I41-H41)/365</f>
        <v>1.6191780821917807</v>
      </c>
      <c r="K41" s="26" t="s">
        <v>108</v>
      </c>
      <c r="L41" s="8" cm="1">
        <f t="array" ref="L41">_xll.BDP(D41,$K41)</f>
        <v>398.31259155273438</v>
      </c>
      <c r="M41" s="8" cm="1">
        <f t="array" ref="M41">_xll.BDP(E41,$K41)</f>
        <v>375.25234985351563</v>
      </c>
      <c r="N41" s="8">
        <f t="shared" ref="N41" si="45">M41-L41</f>
        <v>-23.06024169921875</v>
      </c>
      <c r="O41" s="8">
        <f t="shared" ref="O41" si="46">IF(J41=0,"-",N41/J41)</f>
        <v>-14.241942843003121</v>
      </c>
      <c r="P41" s="2" t="str" cm="1">
        <f t="array" ref="P41">_xll.BDP(D41,"rtg_moody")</f>
        <v>Ba2</v>
      </c>
      <c r="Q41" s="2" t="str" cm="1">
        <f t="array" ref="Q41">_xll.BDP(E41,"rtg_moody")</f>
        <v>Ba2</v>
      </c>
      <c r="R41" s="23" t="e">
        <f t="shared" si="6"/>
        <v>#VALUE!</v>
      </c>
      <c r="S41" s="2" t="s">
        <v>557</v>
      </c>
      <c r="T41" s="2" t="str">
        <f ca="1"/>
        <v>Communications</v>
      </c>
    </row>
    <row r="42" spans="1:21" x14ac:dyDescent="0.25">
      <c r="A42" s="2" t="str">
        <f ca="1"/>
        <v>LHAGR</v>
      </c>
      <c r="B42" s="6" t="s">
        <v>515</v>
      </c>
      <c r="C42" s="25" t="str">
        <f ca="1"/>
        <v>single</v>
      </c>
      <c r="D42" s="26" t="s">
        <v>374</v>
      </c>
      <c r="E42" s="26" t="str">
        <f>D42</f>
        <v>UV429459 Corp</v>
      </c>
      <c r="F42" s="2" t="str" cm="1">
        <f t="array" ref="F42">_xll.BDP(D42,"security_name")</f>
        <v>LHAGR 5 1/8 08/12/75</v>
      </c>
      <c r="G42" s="2" t="str" cm="1">
        <f t="array" ref="G42">_xll.BDP(E42,"security_name")</f>
        <v>LHAGR 5 1/8 08/12/75</v>
      </c>
      <c r="H42" s="17" cm="1">
        <f t="array" ref="H42">_xll.BDP(D42,"nxt_call_dt")*1</f>
        <v>44239</v>
      </c>
      <c r="I42" s="17" cm="1">
        <f t="array" ref="I42">_xll.BDP(E42,"nxt_call_dt")*1</f>
        <v>44239</v>
      </c>
      <c r="J42" s="24">
        <f t="shared" ref="J42" si="47">(I42-H42)/365</f>
        <v>0</v>
      </c>
      <c r="K42" s="26" t="s">
        <v>108</v>
      </c>
      <c r="L42" s="8" cm="1">
        <f t="array" ref="L42">_xll.BDP(D42,$K42)</f>
        <v>3646.150634765625</v>
      </c>
      <c r="M42" s="8" cm="1">
        <f t="array" ref="M42">_xll.BDP(E42,$K42)</f>
        <v>3646.150634765625</v>
      </c>
      <c r="N42" s="8">
        <f t="shared" ref="N42" si="48">M42-L42</f>
        <v>0</v>
      </c>
      <c r="O42" s="8" t="str">
        <f t="shared" ref="O42" si="49">IF(J42=0,"-",N42/J42)</f>
        <v>-</v>
      </c>
      <c r="P42" s="2" t="str" cm="1">
        <f t="array" ref="P42">_xll.BDP(D42,"rtg_moody")</f>
        <v>#N/A N/A</v>
      </c>
      <c r="Q42" s="2" t="str" cm="1">
        <f t="array" ref="Q42">_xll.BDP(E42,"rtg_moody")</f>
        <v>#N/A N/A</v>
      </c>
      <c r="R42" s="23" t="str">
        <f t="shared" si="6"/>
        <v>-</v>
      </c>
      <c r="T42" s="2" t="str">
        <f ca="1"/>
        <v>Consumer, Cyclical</v>
      </c>
    </row>
    <row r="43" spans="1:21" x14ac:dyDescent="0.25">
      <c r="A43" s="2" t="str">
        <f ca="1"/>
        <v>LHNVX</v>
      </c>
      <c r="B43" s="6" t="s">
        <v>516</v>
      </c>
      <c r="C43" s="25" t="str">
        <f ca="1"/>
        <v>single</v>
      </c>
      <c r="D43" s="26" t="s">
        <v>247</v>
      </c>
      <c r="E43" s="26" t="str">
        <f>D43</f>
        <v>AX960245 Corp</v>
      </c>
      <c r="F43" s="2" t="str" cm="1">
        <f t="array" ref="F43">_xll.BDP(D43,"security_name")</f>
        <v>LHNVX 3 PERP</v>
      </c>
      <c r="G43" s="2" t="str" cm="1">
        <f t="array" ref="G43">_xll.BDP(E43,"security_name")</f>
        <v>LHNVX 3 PERP</v>
      </c>
      <c r="H43" s="17" cm="1">
        <f t="array" ref="H43">_xll.BDP(D43,"nxt_call_dt")*1</f>
        <v>45478</v>
      </c>
      <c r="I43" s="17" cm="1">
        <f t="array" ref="I43">_xll.BDP(E43,"nxt_call_dt")*1</f>
        <v>45478</v>
      </c>
      <c r="J43" s="24">
        <f t="shared" ref="J43:J45" si="50">(I43-H43)/365</f>
        <v>0</v>
      </c>
      <c r="K43" s="26" t="s">
        <v>108</v>
      </c>
      <c r="L43" s="8" cm="1">
        <f t="array" ref="L43">_xll.BDP(D43,$K43)</f>
        <v>311.08587646484375</v>
      </c>
      <c r="M43" s="8" cm="1">
        <f t="array" ref="M43">_xll.BDP(E43,$K43)</f>
        <v>311.08587646484375</v>
      </c>
      <c r="N43" s="8">
        <f t="shared" ref="N43:N45" si="51">M43-L43</f>
        <v>0</v>
      </c>
      <c r="O43" s="8" t="str">
        <f t="shared" ref="O43:O45" si="52">IF(J43=0,"-",N43/J43)</f>
        <v>-</v>
      </c>
      <c r="P43" s="2" t="str" cm="1">
        <f t="array" ref="P43">_xll.BDP(D43,"rtg_moody")</f>
        <v>Ba1</v>
      </c>
      <c r="Q43" s="2" t="str" cm="1">
        <f t="array" ref="Q43">_xll.BDP(E43,"rtg_moody")</f>
        <v>Ba1</v>
      </c>
      <c r="R43" s="23" t="str">
        <f t="shared" si="6"/>
        <v>-</v>
      </c>
      <c r="T43" s="2" t="str">
        <f ca="1"/>
        <v>Industrial</v>
      </c>
    </row>
    <row r="44" spans="1:21" x14ac:dyDescent="0.25">
      <c r="A44" s="2" t="str">
        <f ca="1"/>
        <v>LXSGR</v>
      </c>
      <c r="B44" s="6" t="s">
        <v>517</v>
      </c>
      <c r="C44" s="25" t="str">
        <f ca="1"/>
        <v>single</v>
      </c>
      <c r="D44" s="26" t="s">
        <v>246</v>
      </c>
      <c r="E44" s="26" t="str">
        <f>D44</f>
        <v>AL243419 Corp</v>
      </c>
      <c r="F44" s="2" t="str" cm="1">
        <f t="array" ref="F44">_xll.BDP(D44,"security_name")</f>
        <v>LXSGR 4 1/2 12/06/76</v>
      </c>
      <c r="G44" s="2" t="str" cm="1">
        <f t="array" ref="G44">_xll.BDP(E44,"security_name")</f>
        <v>LXSGR 4 1/2 12/06/76</v>
      </c>
      <c r="H44" s="17" cm="1">
        <f t="array" ref="H44">_xll.BDP(D44,"nxt_call_dt")*1</f>
        <v>45083</v>
      </c>
      <c r="I44" s="17" cm="1">
        <f t="array" ref="I44">_xll.BDP(E44,"nxt_call_dt")*1</f>
        <v>45083</v>
      </c>
      <c r="J44" s="24">
        <f t="shared" si="50"/>
        <v>0</v>
      </c>
      <c r="K44" s="26" t="s">
        <v>108</v>
      </c>
      <c r="L44" s="8" cm="1">
        <f t="array" ref="L44">_xll.BDP(D44,$K44)</f>
        <v>330.92074584960938</v>
      </c>
      <c r="M44" s="8" cm="1">
        <f t="array" ref="M44">_xll.BDP(E44,$K44)</f>
        <v>330.92074584960938</v>
      </c>
      <c r="N44" s="8">
        <f t="shared" si="51"/>
        <v>0</v>
      </c>
      <c r="O44" s="8" t="str">
        <f t="shared" si="52"/>
        <v>-</v>
      </c>
      <c r="P44" s="2" t="str" cm="1">
        <f t="array" ref="P44">_xll.BDP(D44,"rtg_moody")</f>
        <v>Ba1</v>
      </c>
      <c r="Q44" s="2" t="str" cm="1">
        <f t="array" ref="Q44">_xll.BDP(E44,"rtg_moody")</f>
        <v>Ba1</v>
      </c>
      <c r="R44" s="23" t="str">
        <f t="shared" si="6"/>
        <v>-</v>
      </c>
      <c r="T44" s="2" t="str">
        <f ca="1"/>
        <v>Basic Materials</v>
      </c>
    </row>
    <row r="45" spans="1:21" x14ac:dyDescent="0.25">
      <c r="A45" s="2" t="str">
        <f ca="1"/>
        <v>MRKGR</v>
      </c>
      <c r="B45" s="6" t="s">
        <v>518</v>
      </c>
      <c r="C45" s="25" t="str">
        <f ca="1"/>
        <v>-</v>
      </c>
      <c r="D45" s="26" t="s">
        <v>239</v>
      </c>
      <c r="E45" s="26" t="s">
        <v>242</v>
      </c>
      <c r="F45" s="2" t="str" cm="1">
        <f t="array" ref="F45">_xll.BDP(D45,"security_name")</f>
        <v>MRKGR 2 5/8 12/12/74</v>
      </c>
      <c r="G45" s="2" t="str" cm="1">
        <f t="array" ref="G45">_xll.BDP(E45,"security_name")</f>
        <v>MRKGR 2 7/8 06/25/79</v>
      </c>
      <c r="H45" s="17" cm="1">
        <f t="array" ref="H45">_xll.BDP(D45,"nxt_call_dt")*1</f>
        <v>44359</v>
      </c>
      <c r="I45" s="17" cm="1">
        <f t="array" ref="I45">_xll.BDP(E45,"nxt_call_dt")*1</f>
        <v>47202</v>
      </c>
      <c r="J45" s="24">
        <f t="shared" si="50"/>
        <v>7.7890410958904113</v>
      </c>
      <c r="K45" s="26" t="s">
        <v>108</v>
      </c>
      <c r="L45" s="8" cm="1">
        <f t="array" ref="L45">_xll.BDP(D45,$K45)</f>
        <v>200.76129150390625</v>
      </c>
      <c r="M45" s="8" cm="1">
        <f t="array" ref="M45">_xll.BDP(E45,$K45)</f>
        <v>253.03324890136719</v>
      </c>
      <c r="N45" s="8">
        <f t="shared" si="51"/>
        <v>52.271957397460938</v>
      </c>
      <c r="O45" s="8">
        <f t="shared" si="52"/>
        <v>6.7109618185273447</v>
      </c>
      <c r="P45" s="2" t="str" cm="1">
        <f t="array" ref="P45">_xll.BDP(D45,"rtg_moody")</f>
        <v>Baa3</v>
      </c>
      <c r="Q45" s="2" t="str" cm="1">
        <f t="array" ref="Q45">_xll.BDP(E45,"rtg_moody")</f>
        <v>Baa3</v>
      </c>
      <c r="R45" s="23" t="e">
        <f t="shared" si="6"/>
        <v>#VALUE!</v>
      </c>
      <c r="T45" s="2" t="str">
        <f ca="1"/>
        <v>Consumer, Non-cyclical</v>
      </c>
    </row>
    <row r="46" spans="1:21" x14ac:dyDescent="0.25">
      <c r="A46" s="2" t="str">
        <f ca="1"/>
        <v>NGGLN</v>
      </c>
      <c r="B46" s="6" t="s">
        <v>519</v>
      </c>
      <c r="C46" s="25" t="str">
        <f ca="1"/>
        <v>-</v>
      </c>
      <c r="D46" s="26" t="s">
        <v>345</v>
      </c>
      <c r="E46" s="26" t="s">
        <v>346</v>
      </c>
      <c r="F46" s="2" t="str" cm="1">
        <f t="array" ref="F46">_xll.BDP(D46,"security_name")</f>
        <v>NGGLN 1 5/8 12/05/79</v>
      </c>
      <c r="G46" s="2" t="str" cm="1">
        <f t="array" ref="G46">_xll.BDP(E46,"security_name")</f>
        <v>NGGLN 2 1/8 09/05/82</v>
      </c>
      <c r="H46" s="17" cm="1">
        <f t="array" ref="H46">_xll.BDP(D46,"nxt_call_dt")*1</f>
        <v>45540</v>
      </c>
      <c r="I46" s="17" cm="1">
        <f t="array" ref="I46">_xll.BDP(E46,"nxt_call_dt")*1</f>
        <v>46543</v>
      </c>
      <c r="J46" s="24">
        <f t="shared" ref="J46" si="53">(I46-H46)/365</f>
        <v>2.7479452054794522</v>
      </c>
      <c r="K46" s="26" t="s">
        <v>108</v>
      </c>
      <c r="L46" s="8" cm="1">
        <f t="array" ref="L46">_xll.BDP(D46,$K46)</f>
        <v>239.18228149414063</v>
      </c>
      <c r="M46" s="8" cm="1">
        <f t="array" ref="M46">_xll.BDP(E46,$K46)</f>
        <v>264.9637451171875</v>
      </c>
      <c r="N46" s="8">
        <f t="shared" ref="N46" si="54">M46-L46</f>
        <v>25.781463623046875</v>
      </c>
      <c r="O46" s="8">
        <f t="shared" ref="O46" si="55">IF(J46=0,"-",N46/J46)</f>
        <v>9.3820879585365002</v>
      </c>
      <c r="P46" s="2" t="str" cm="1">
        <f t="array" ref="P46">_xll.BDP(D46,"rtg_moody")</f>
        <v>Baa3</v>
      </c>
      <c r="Q46" s="2" t="str" cm="1">
        <f t="array" ref="Q46">_xll.BDP(E46,"rtg_moody")</f>
        <v>Baa3</v>
      </c>
      <c r="R46" s="23" t="e">
        <f t="shared" si="6"/>
        <v>#VALUE!</v>
      </c>
      <c r="T46" s="2" t="str">
        <f ca="1"/>
        <v>Utilities</v>
      </c>
    </row>
    <row r="47" spans="1:21" x14ac:dyDescent="0.25">
      <c r="A47" s="2" t="str">
        <f ca="1"/>
        <v>NTGYSM</v>
      </c>
      <c r="B47" s="6" t="s">
        <v>520</v>
      </c>
      <c r="C47" s="25" t="str">
        <f ca="1"/>
        <v>-</v>
      </c>
      <c r="D47" s="26" t="s">
        <v>341</v>
      </c>
      <c r="E47" s="26" t="s">
        <v>342</v>
      </c>
      <c r="F47" s="2" t="str" cm="1">
        <f t="array" ref="F47">_xll.BDP(D47,"security_name")</f>
        <v>NTGYSM 4 1/8 PERP</v>
      </c>
      <c r="G47" s="2" t="str" cm="1">
        <f t="array" ref="G47">_xll.BDP(E47,"security_name")</f>
        <v>NTGYSM 3 3/8 PERP</v>
      </c>
      <c r="H47" s="17" cm="1">
        <f t="array" ref="H47">_xll.BDP(D47,"nxt_call_dt")*1</f>
        <v>44883</v>
      </c>
      <c r="I47" s="17" cm="1">
        <f t="array" ref="I47">_xll.BDP(E47,"nxt_call_dt")*1</f>
        <v>45406</v>
      </c>
      <c r="J47" s="24">
        <f t="shared" ref="J47" si="56">(I47-H47)/365</f>
        <v>1.4328767123287671</v>
      </c>
      <c r="K47" s="26" t="s">
        <v>108</v>
      </c>
      <c r="L47" s="8" cm="1">
        <f t="array" ref="L47">_xll.BDP(D47,$K47)</f>
        <v>323.77011108398438</v>
      </c>
      <c r="M47" s="8" cm="1">
        <f t="array" ref="M47">_xll.BDP(E47,$K47)</f>
        <v>356.9078369140625</v>
      </c>
      <c r="N47" s="8">
        <f t="shared" ref="N47" si="57">M47-L47</f>
        <v>33.137725830078125</v>
      </c>
      <c r="O47" s="8">
        <f t="shared" ref="O47" si="58">IF(J47=0,"-",N47/J47)</f>
        <v>23.126711143362364</v>
      </c>
      <c r="P47" s="2" t="str" cm="1">
        <f t="array" ref="P47">_xll.BDP(D47,"rtg_moody")</f>
        <v>Ba1u</v>
      </c>
      <c r="Q47" s="2" t="str" cm="1">
        <f t="array" ref="Q47">_xll.BDP(E47,"rtg_moody")</f>
        <v>Ba1u</v>
      </c>
      <c r="R47" s="23" t="e">
        <f t="shared" si="6"/>
        <v>#VALUE!</v>
      </c>
      <c r="T47" s="2" t="str">
        <f ca="1"/>
        <v>Utilities</v>
      </c>
    </row>
    <row r="48" spans="1:21" x14ac:dyDescent="0.25">
      <c r="A48" s="2" t="str">
        <f ca="1"/>
        <v>OMVAV</v>
      </c>
      <c r="B48" s="6" t="s">
        <v>521</v>
      </c>
      <c r="C48" s="25" t="str">
        <f ca="1"/>
        <v>-</v>
      </c>
      <c r="D48" s="26" t="s">
        <v>251</v>
      </c>
      <c r="E48" s="26" t="s">
        <v>253</v>
      </c>
      <c r="F48" s="2" t="str" cm="1">
        <f t="array" ref="F48">_xll.BDP(D48,"security_name")</f>
        <v>OMVAV 5 1/4 PERP</v>
      </c>
      <c r="G48" s="2" t="str" cm="1">
        <f t="array" ref="G48">_xll.BDP(E48,"security_name")</f>
        <v>OMVAV 6 1/4 PERP</v>
      </c>
      <c r="H48" s="17" cm="1">
        <f t="array" ref="H48">_xll.BDP(D48,"nxt_call_dt")*1</f>
        <v>44539</v>
      </c>
      <c r="I48" s="17" cm="1">
        <f t="array" ref="I48">_xll.BDP(E48,"nxt_call_dt")*1</f>
        <v>46000</v>
      </c>
      <c r="J48" s="24">
        <f t="shared" ref="J48" si="59">(I48-H48)/365</f>
        <v>4.0027397260273974</v>
      </c>
      <c r="K48" s="26" t="s">
        <v>108</v>
      </c>
      <c r="L48" s="8" cm="1">
        <f t="array" ref="L48">_xll.BDP(D48,$K48)</f>
        <v>225.05133056640625</v>
      </c>
      <c r="M48" s="8" cm="1">
        <f t="array" ref="M48">_xll.BDP(E48,$K48)</f>
        <v>306.7613525390625</v>
      </c>
      <c r="N48" s="8">
        <f t="shared" ref="N48" si="60">M48-L48</f>
        <v>81.71002197265625</v>
      </c>
      <c r="O48" s="8">
        <f t="shared" ref="O48" si="61">IF(J48=0,"-",N48/J48)</f>
        <v>20.413523627665661</v>
      </c>
      <c r="P48" s="2" t="str" cm="1">
        <f t="array" ref="P48">_xll.BDP(D48,"rtg_moody")</f>
        <v>Baa2</v>
      </c>
      <c r="Q48" s="2" t="str" cm="1">
        <f t="array" ref="Q48">_xll.BDP(E48,"rtg_moody")</f>
        <v>Baa2</v>
      </c>
      <c r="R48" s="23" t="e">
        <f t="shared" si="6"/>
        <v>#VALUE!</v>
      </c>
      <c r="T48" s="2" t="str">
        <f ca="1"/>
        <v>Energy</v>
      </c>
    </row>
    <row r="49" spans="1:20" x14ac:dyDescent="0.25">
      <c r="A49" s="2" t="str">
        <f ca="1"/>
        <v>ORAFP</v>
      </c>
      <c r="B49" s="6" t="s">
        <v>522</v>
      </c>
      <c r="C49" s="25" t="str">
        <f ca="1"/>
        <v>-</v>
      </c>
      <c r="D49" s="26" t="s">
        <v>279</v>
      </c>
      <c r="E49" s="26" t="s">
        <v>283</v>
      </c>
      <c r="F49" s="2" t="str" cm="1">
        <f t="array" ref="F49">_xll.BDP(D49,"security_name")</f>
        <v>ORAFP 4 PERP</v>
      </c>
      <c r="G49" s="2" t="str" cm="1">
        <f t="array" ref="G49">_xll.BDP(E49,"security_name")</f>
        <v>ORAFP 1 3/4 PERP</v>
      </c>
      <c r="H49" s="17" cm="1">
        <f t="array" ref="H49">_xll.BDP(D49,"nxt_call_dt")*1</f>
        <v>44470</v>
      </c>
      <c r="I49" s="17" cm="1">
        <f t="array" ref="I49">_xll.BDP(E49,"nxt_call_dt")*1</f>
        <v>46375</v>
      </c>
      <c r="J49" s="24">
        <f t="shared" ref="J49" si="62">(I49-H49)/365</f>
        <v>5.2191780821917808</v>
      </c>
      <c r="K49" s="26" t="s">
        <v>108</v>
      </c>
      <c r="L49" s="8" cm="1">
        <f t="array" ref="L49">_xll.BDP(D49,$K49)</f>
        <v>156.2686767578125</v>
      </c>
      <c r="M49" s="8" cm="1">
        <f t="array" ref="M49">_xll.BDP(E49,$K49)</f>
        <v>242.60870361328125</v>
      </c>
      <c r="N49" s="8">
        <f t="shared" ref="N49" si="63">M49-L49</f>
        <v>86.34002685546875</v>
      </c>
      <c r="O49" s="8">
        <f t="shared" ref="O49" si="64">IF(J49=0,"-",N49/J49)</f>
        <v>16.542839791205299</v>
      </c>
      <c r="P49" s="2" t="str" cm="1">
        <f t="array" ref="P49">_xll.BDP(D49,"rtg_moody")</f>
        <v>Baa3</v>
      </c>
      <c r="Q49" s="2" t="str" cm="1">
        <f t="array" ref="Q49">_xll.BDP(E49,"rtg_moody")</f>
        <v>Baa3</v>
      </c>
      <c r="R49" s="23" t="e">
        <f t="shared" si="6"/>
        <v>#VALUE!</v>
      </c>
      <c r="T49" s="2" t="str">
        <f ca="1"/>
        <v>Communications</v>
      </c>
    </row>
    <row r="50" spans="1:20" x14ac:dyDescent="0.25">
      <c r="A50" s="2" t="str">
        <f ca="1"/>
        <v>ORSTED</v>
      </c>
      <c r="B50" s="6" t="s">
        <v>523</v>
      </c>
      <c r="C50" s="25" t="str">
        <f ca="1"/>
        <v>-</v>
      </c>
      <c r="D50" s="26" t="s">
        <v>353</v>
      </c>
      <c r="E50" s="26" t="s">
        <v>355</v>
      </c>
      <c r="F50" s="2" t="str" cm="1">
        <f t="array" ref="F50">_xll.BDP(D50,"security_name")</f>
        <v>ORSTED 6 1/4 06/26/13</v>
      </c>
      <c r="G50" s="2" t="str" cm="1">
        <f t="array" ref="G50">_xll.BDP(E50,"security_name")</f>
        <v>ORSTED 1 3/4 12/09/19</v>
      </c>
      <c r="H50" s="17" cm="1">
        <f t="array" ref="H50">_xll.BDP(D50,"nxt_call_dt")*1</f>
        <v>45103</v>
      </c>
      <c r="I50" s="17" cm="1">
        <f t="array" ref="I50">_xll.BDP(E50,"nxt_call_dt")*1</f>
        <v>46639</v>
      </c>
      <c r="J50" s="24">
        <f t="shared" ref="J50" si="65">(I50-H50)/365</f>
        <v>4.2082191780821914</v>
      </c>
      <c r="K50" s="26" t="s">
        <v>108</v>
      </c>
      <c r="L50" s="8" cm="1">
        <f t="array" ref="L50">_xll.BDP(D50,$K50)</f>
        <v>185.05035400390625</v>
      </c>
      <c r="M50" s="8" cm="1">
        <f t="array" ref="M50">_xll.BDP(E50,$K50)</f>
        <v>223.52493286132813</v>
      </c>
      <c r="N50" s="8">
        <f t="shared" ref="N50" si="66">M50-L50</f>
        <v>38.474578857421875</v>
      </c>
      <c r="O50" s="8">
        <f t="shared" ref="O50" si="67">IF(J50=0,"-",N50/J50)</f>
        <v>9.1427221894264239</v>
      </c>
      <c r="P50" s="2" t="str" cm="1">
        <f t="array" ref="P50">_xll.BDP(D50,"rtg_moody")</f>
        <v>Baa3</v>
      </c>
      <c r="Q50" s="2" t="str" cm="1">
        <f t="array" ref="Q50">_xll.BDP(E50,"rtg_moody")</f>
        <v>Baa3</v>
      </c>
      <c r="R50" s="23" t="e">
        <f t="shared" si="6"/>
        <v>#VALUE!</v>
      </c>
      <c r="T50" s="2" t="str">
        <f ca="1"/>
        <v>Utilities</v>
      </c>
    </row>
    <row r="51" spans="1:20" x14ac:dyDescent="0.25">
      <c r="A51" s="2" t="str">
        <f ca="1"/>
        <v>REPSM</v>
      </c>
      <c r="B51" s="6" t="s">
        <v>524</v>
      </c>
      <c r="C51" s="25" t="str">
        <f ca="1"/>
        <v>-</v>
      </c>
      <c r="D51" s="26" t="s">
        <v>254</v>
      </c>
      <c r="E51" s="26" t="s">
        <v>256</v>
      </c>
      <c r="F51" s="2" t="str" cm="1">
        <f t="array" ref="F51">_xll.BDP(D51,"security_name")</f>
        <v>REPSM 3 7/8 PERP</v>
      </c>
      <c r="G51" s="2" t="str" cm="1">
        <f t="array" ref="G51">_xll.BDP(E51,"security_name")</f>
        <v>REPSM 3 3/4 PERP</v>
      </c>
      <c r="H51" s="17" cm="1">
        <f t="array" ref="H51">_xll.BDP(D51,"nxt_call_dt")*1</f>
        <v>44280</v>
      </c>
      <c r="I51" s="17" cm="1">
        <f t="array" ref="I51">_xll.BDP(E51,"nxt_call_dt")*1</f>
        <v>46092</v>
      </c>
      <c r="J51" s="24">
        <f t="shared" ref="J51" si="68">(I51-H51)/365</f>
        <v>4.9643835616438352</v>
      </c>
      <c r="K51" s="26" t="s">
        <v>108</v>
      </c>
      <c r="L51" s="8" cm="1">
        <f t="array" ref="L51">_xll.BDP(D51,$K51)</f>
        <v>276.091064453125</v>
      </c>
      <c r="M51" s="8" cm="1">
        <f t="array" ref="M51">_xll.BDP(E51,$K51)</f>
        <v>414.71884155273438</v>
      </c>
      <c r="N51" s="8">
        <f t="shared" ref="N51" si="69">M51-L51</f>
        <v>138.62777709960938</v>
      </c>
      <c r="O51" s="8">
        <f t="shared" ref="O51" si="70">IF(J51=0,"-",N51/J51)</f>
        <v>27.924469448872753</v>
      </c>
      <c r="P51" s="2" t="str" cm="1">
        <f t="array" ref="P51">_xll.BDP(D51,"rtg_moody")</f>
        <v>Ba1</v>
      </c>
      <c r="Q51" s="2" t="str" cm="1">
        <f t="array" ref="Q51">_xll.BDP(E51,"rtg_moody")</f>
        <v>Ba1</v>
      </c>
      <c r="R51" s="23" t="e">
        <f t="shared" si="6"/>
        <v>#VALUE!</v>
      </c>
      <c r="T51" s="2" t="str">
        <f ca="1"/>
        <v>Energy</v>
      </c>
    </row>
    <row r="52" spans="1:20" x14ac:dyDescent="0.25">
      <c r="A52" s="2" t="str">
        <f ca="1"/>
        <v>RWE</v>
      </c>
      <c r="B52" s="6" t="s">
        <v>525</v>
      </c>
      <c r="C52" s="25" t="str">
        <f ca="1"/>
        <v>-</v>
      </c>
      <c r="D52" s="26" t="s">
        <v>326</v>
      </c>
      <c r="E52" s="26" t="s">
        <v>327</v>
      </c>
      <c r="F52" s="2" t="str" cm="1">
        <f t="array" ref="F52">_xll.BDP(D52,"security_name")</f>
        <v>RWE 3 1/2 04/21/75</v>
      </c>
      <c r="G52" s="2" t="str" cm="1">
        <f t="array" ref="G52">_xll.BDP(E52,"security_name")</f>
        <v>RWE 6 5/8 07/30/75</v>
      </c>
      <c r="H52" s="17" cm="1">
        <f t="array" ref="H52">_xll.BDP(D52,"nxt_call_dt")*1</f>
        <v>45768</v>
      </c>
      <c r="I52" s="17" cm="1">
        <f t="array" ref="I52">_xll.BDP(E52,"nxt_call_dt")*1</f>
        <v>46111</v>
      </c>
      <c r="J52" s="24">
        <f t="shared" ref="J52" si="71">(I52-H52)/365</f>
        <v>0.9397260273972603</v>
      </c>
      <c r="K52" s="26" t="s">
        <v>108</v>
      </c>
      <c r="L52" s="8" cm="1">
        <f t="array" ref="L52">_xll.BDP(D52,$K52)</f>
        <v>289.74072265625</v>
      </c>
      <c r="M52" s="8" cm="1">
        <f t="array" ref="M52">_xll.BDP(E52,$K52)</f>
        <v>408.86264038085938</v>
      </c>
      <c r="N52" s="8">
        <f t="shared" ref="N52" si="72">M52-L52</f>
        <v>119.12191772460938</v>
      </c>
      <c r="O52" s="8">
        <f t="shared" ref="O52" si="73">IF(J52=0,"-",N52/J52)</f>
        <v>126.7623905815814</v>
      </c>
      <c r="P52" s="2" t="str" cm="1">
        <f t="array" ref="P52">_xll.BDP(D52,"rtg_moody")</f>
        <v>Ba2</v>
      </c>
      <c r="Q52" s="2" t="str" cm="1">
        <f t="array" ref="Q52">_xll.BDP(E52,"rtg_moody")</f>
        <v>Ba2</v>
      </c>
      <c r="R52" s="23" t="e">
        <f t="shared" si="6"/>
        <v>#VALUE!</v>
      </c>
      <c r="S52" s="2" t="s">
        <v>558</v>
      </c>
      <c r="T52" s="2" t="str">
        <f ca="1"/>
        <v>Utilities</v>
      </c>
    </row>
    <row r="53" spans="1:20" x14ac:dyDescent="0.25">
      <c r="A53" s="2" t="str">
        <f ca="1"/>
        <v>SBBBSS</v>
      </c>
      <c r="B53" s="6" t="s">
        <v>526</v>
      </c>
      <c r="C53" s="25" t="str">
        <f ca="1"/>
        <v>-</v>
      </c>
      <c r="D53" s="26" t="s">
        <v>387</v>
      </c>
      <c r="E53" s="26" t="s">
        <v>388</v>
      </c>
      <c r="F53" s="2" t="str" cm="1">
        <f t="array" ref="F53">_xll.BDP(D53,"security_name")</f>
        <v>SBBBSS 4 5/8 PERP</v>
      </c>
      <c r="G53" s="2" t="str" cm="1">
        <f t="array" ref="G53">_xll.BDP(E53,"security_name")</f>
        <v>SBBBSS 2.624 PERP</v>
      </c>
      <c r="H53" s="17" cm="1">
        <f t="array" ref="H53">_xll.BDP(D53,"nxt_call_dt")*1</f>
        <v>45409</v>
      </c>
      <c r="I53" s="17" cm="1">
        <f t="array" ref="I53">_xll.BDP(E53,"nxt_call_dt")*1</f>
        <v>45687</v>
      </c>
      <c r="J53" s="24">
        <f t="shared" ref="J53" si="74">(I53-H53)/365</f>
        <v>0.76164383561643834</v>
      </c>
      <c r="K53" s="26" t="s">
        <v>108</v>
      </c>
      <c r="L53" s="8" cm="1">
        <f t="array" ref="L53">_xll.BDP(D53,$K53)</f>
        <v>474.35720825195313</v>
      </c>
      <c r="M53" s="8" cm="1">
        <f t="array" ref="M53">_xll.BDP(E53,$K53)</f>
        <v>481.4158935546875</v>
      </c>
      <c r="N53" s="8">
        <f t="shared" ref="N53" si="75">M53-L53</f>
        <v>7.058685302734375</v>
      </c>
      <c r="O53" s="8">
        <f t="shared" ref="O53" si="76">IF(J53=0,"-",N53/J53)</f>
        <v>9.2676983291296651</v>
      </c>
      <c r="P53" s="2" t="str" cm="1">
        <f t="array" ref="P53">_xll.BDP(D53,"rtg_moody")</f>
        <v>#N/A N/A</v>
      </c>
      <c r="Q53" s="2" t="str" cm="1">
        <f t="array" ref="Q53">_xll.BDP(E53,"rtg_moody")</f>
        <v>#N/A N/A</v>
      </c>
      <c r="R53" s="23" t="e">
        <f t="shared" si="6"/>
        <v>#VALUE!</v>
      </c>
      <c r="T53" s="2" t="str">
        <f ca="1"/>
        <v>Financial</v>
      </c>
    </row>
    <row r="54" spans="1:20" x14ac:dyDescent="0.25">
      <c r="A54" s="2" t="str">
        <f ca="1"/>
        <v>SBRYLN</v>
      </c>
      <c r="B54" s="6" t="s">
        <v>527</v>
      </c>
      <c r="C54" s="25" t="str">
        <f ca="1"/>
        <v>single</v>
      </c>
      <c r="D54" s="26" t="s">
        <v>377</v>
      </c>
      <c r="E54" s="26" t="str">
        <f>D54</f>
        <v>UV309787 Corp</v>
      </c>
      <c r="F54" s="2" t="str" cm="1">
        <f t="array" ref="F54">_xll.BDP(D54,"security_name")</f>
        <v>SBRYLN 6 1/2 PERP</v>
      </c>
      <c r="G54" s="2" t="str" cm="1">
        <f t="array" ref="G54">_xll.BDP(E54,"security_name")</f>
        <v>SBRYLN 6 1/2 PERP</v>
      </c>
      <c r="H54" s="17" cm="1">
        <f t="array" ref="H54">_xll.BDP(D54,"nxt_call_dt")*1</f>
        <v>44042</v>
      </c>
      <c r="I54" s="17" cm="1">
        <f t="array" ref="I54">_xll.BDP(E54,"nxt_call_dt")*1</f>
        <v>44042</v>
      </c>
      <c r="J54" s="24">
        <f t="shared" ref="J54" si="77">(I54-H54)/365</f>
        <v>0</v>
      </c>
      <c r="K54" s="26" t="s">
        <v>108</v>
      </c>
      <c r="L54" s="8" cm="1">
        <f t="array" ref="L54">_xll.BDP(D54,$K54)</f>
        <v>49.973567962646484</v>
      </c>
      <c r="M54" s="8" cm="1">
        <f t="array" ref="M54">_xll.BDP(E54,$K54)</f>
        <v>49.973567962646484</v>
      </c>
      <c r="N54" s="8">
        <f t="shared" ref="N54" si="78">M54-L54</f>
        <v>0</v>
      </c>
      <c r="O54" s="8" t="str">
        <f t="shared" ref="O54" si="79">IF(J54=0,"-",N54/J54)</f>
        <v>-</v>
      </c>
      <c r="P54" s="2" t="str" cm="1">
        <f t="array" ref="P54">_xll.BDP(D54,"rtg_moody")</f>
        <v>#N/A N/A</v>
      </c>
      <c r="Q54" s="2" t="str" cm="1">
        <f t="array" ref="Q54">_xll.BDP(E54,"rtg_moody")</f>
        <v>#N/A N/A</v>
      </c>
      <c r="R54" s="23" t="str">
        <f t="shared" si="6"/>
        <v>-</v>
      </c>
      <c r="T54" s="2" t="str">
        <f ca="1"/>
        <v>Consumer, Non-cyclical</v>
      </c>
    </row>
    <row r="55" spans="1:20" x14ac:dyDescent="0.25">
      <c r="A55" s="2" t="str">
        <f ca="1"/>
        <v>SESGFP</v>
      </c>
      <c r="B55" s="6" t="s">
        <v>528</v>
      </c>
      <c r="C55" s="25" t="str">
        <f ca="1"/>
        <v>-</v>
      </c>
      <c r="D55" s="26" t="s">
        <v>277</v>
      </c>
      <c r="E55" s="26" t="s">
        <v>278</v>
      </c>
      <c r="F55" s="2" t="str" cm="1">
        <f t="array" ref="F55">_xll.BDP(D55,"security_name")</f>
        <v>SESGFP 4 5/8 PERP</v>
      </c>
      <c r="G55" s="2" t="str" cm="1">
        <f t="array" ref="G55">_xll.BDP(E55,"security_name")</f>
        <v>SESGFP 5 5/8 PERP</v>
      </c>
      <c r="H55" s="17" cm="1">
        <f t="array" ref="H55">_xll.BDP(D55,"nxt_call_dt")*1</f>
        <v>44563</v>
      </c>
      <c r="I55" s="17" cm="1">
        <f t="array" ref="I55">_xll.BDP(E55,"nxt_call_dt")*1</f>
        <v>45320</v>
      </c>
      <c r="J55" s="24">
        <f t="shared" ref="J55" si="80">(I55-H55)/365</f>
        <v>2.0739726027397261</v>
      </c>
      <c r="K55" s="26" t="s">
        <v>108</v>
      </c>
      <c r="L55" s="8" cm="1">
        <f t="array" ref="L55">_xll.BDP(D55,$K55)</f>
        <v>411.7784423828125</v>
      </c>
      <c r="M55" s="8" cm="1">
        <f t="array" ref="M55">_xll.BDP(E55,$K55)</f>
        <v>513.34576416015625</v>
      </c>
      <c r="N55" s="8">
        <f t="shared" ref="N55" si="81">M55-L55</f>
        <v>101.56732177734375</v>
      </c>
      <c r="O55" s="8">
        <f t="shared" ref="O55" si="82">IF(J55=0,"-",N55/J55)</f>
        <v>48.972354621836814</v>
      </c>
      <c r="P55" s="2" t="str" cm="1">
        <f t="array" ref="P55">_xll.BDP(D55,"rtg_moody")</f>
        <v>Ba1</v>
      </c>
      <c r="Q55" s="2" t="str" cm="1">
        <f t="array" ref="Q55">_xll.BDP(E55,"rtg_moody")</f>
        <v>Ba1</v>
      </c>
      <c r="R55" s="23" t="e">
        <f t="shared" si="6"/>
        <v>#VALUE!</v>
      </c>
      <c r="T55" s="2" t="str">
        <f ca="1"/>
        <v>Communications</v>
      </c>
    </row>
    <row r="56" spans="1:20" x14ac:dyDescent="0.25">
      <c r="A56" s="2" t="str">
        <f ca="1"/>
        <v>SEVFP</v>
      </c>
      <c r="B56" s="6" t="s">
        <v>529</v>
      </c>
      <c r="C56" s="25" t="str">
        <f ca="1"/>
        <v>-</v>
      </c>
      <c r="D56" s="26" t="s">
        <v>308</v>
      </c>
      <c r="E56" s="26" t="s">
        <v>310</v>
      </c>
      <c r="F56" s="2" t="str" cm="1">
        <f t="array" ref="F56">_xll.BDP(D56,"security_name")</f>
        <v>SEVFP 2 1/2 PERP</v>
      </c>
      <c r="G56" s="2" t="str" cm="1">
        <f t="array" ref="G56">_xll.BDP(E56,"security_name")</f>
        <v>SEVFP 1 5/8 PERP</v>
      </c>
      <c r="H56" s="17" cm="1">
        <f t="array" ref="H56">_xll.BDP(D56,"nxt_call_dt")*1</f>
        <v>44650</v>
      </c>
      <c r="I56" s="17" cm="1">
        <f t="array" ref="I56">_xll.BDP(E56,"nxt_call_dt")*1</f>
        <v>46174</v>
      </c>
      <c r="J56" s="24">
        <f t="shared" ref="J56" si="83">(I56-H56)/365</f>
        <v>4.1753424657534248</v>
      </c>
      <c r="K56" s="26" t="s">
        <v>108</v>
      </c>
      <c r="L56" s="8" cm="1">
        <f t="array" ref="L56">_xll.BDP(D56,$K56)</f>
        <v>262.38067626953125</v>
      </c>
      <c r="M56" s="8" cm="1">
        <f t="array" ref="M56">_xll.BDP(E56,$K56)</f>
        <v>307.8756103515625</v>
      </c>
      <c r="N56" s="8">
        <f t="shared" ref="N56" si="84">M56-L56</f>
        <v>45.49493408203125</v>
      </c>
      <c r="O56" s="8">
        <f t="shared" ref="O56" si="85">IF(J56=0,"-",N56/J56)</f>
        <v>10.896096417284387</v>
      </c>
      <c r="P56" s="2" t="str" cm="1">
        <f t="array" ref="P56">_xll.BDP(D56,"rtg_moody")</f>
        <v>Baa3</v>
      </c>
      <c r="Q56" s="2" t="str" cm="1">
        <f t="array" ref="Q56">_xll.BDP(E56,"rtg_moody")</f>
        <v>Baa3</v>
      </c>
      <c r="R56" s="23" t="e">
        <f t="shared" si="6"/>
        <v>#VALUE!</v>
      </c>
      <c r="T56" s="2" t="str">
        <f ca="1"/>
        <v>Utilities</v>
      </c>
    </row>
    <row r="57" spans="1:20" x14ac:dyDescent="0.25">
      <c r="A57" s="2" t="str">
        <f ca="1"/>
        <v>SOFTBK</v>
      </c>
      <c r="B57" s="6" t="s">
        <v>530</v>
      </c>
      <c r="C57" s="25" t="str">
        <f ca="1"/>
        <v>-</v>
      </c>
      <c r="D57" s="26" t="s">
        <v>405</v>
      </c>
      <c r="E57" s="26" t="s">
        <v>406</v>
      </c>
      <c r="F57" s="2" t="str" cm="1">
        <f t="array" ref="F57">_xll.BDP(D57,"security_name")</f>
        <v>SOFTBK 6 PERP</v>
      </c>
      <c r="G57" s="2" t="str" cm="1">
        <f t="array" ref="G57">_xll.BDP(E57,"security_name")</f>
        <v>SOFTBK 6 7/8 PERP</v>
      </c>
      <c r="H57" s="17" cm="1">
        <f t="array" ref="H57">_xll.BDP(D57,"nxt_call_dt")*1</f>
        <v>45126</v>
      </c>
      <c r="I57" s="17" cm="1">
        <f t="array" ref="I57">_xll.BDP(E57,"nxt_call_dt")*1</f>
        <v>46587</v>
      </c>
      <c r="J57" s="24">
        <f t="shared" ref="J57" si="86">(I57-H57)/365</f>
        <v>4.0027397260273974</v>
      </c>
      <c r="K57" s="26" t="s">
        <v>108</v>
      </c>
      <c r="L57" s="8" cm="1">
        <f t="array" ref="L57">_xll.BDP(D57,$K57)</f>
        <v>875.991943359375</v>
      </c>
      <c r="M57" s="8" t="str" cm="1">
        <f t="array" ref="M57">_xll.BDP(E57,$K57)</f>
        <v>#N/A Field Not Applicable</v>
      </c>
      <c r="N57" s="8" t="e">
        <f t="shared" ref="N57" si="87">M57-L57</f>
        <v>#VALUE!</v>
      </c>
      <c r="O57" s="8" t="e">
        <f t="shared" ref="O57" si="88">IF(J57=0,"-",N57/J57)</f>
        <v>#VALUE!</v>
      </c>
      <c r="P57" s="2" t="str" cm="1">
        <f t="array" ref="P57">_xll.BDP(D57,"rtg_moody")</f>
        <v>B2u</v>
      </c>
      <c r="Q57" s="2" t="str" cm="1">
        <f t="array" ref="Q57">_xll.BDP(E57,"rtg_moody")</f>
        <v>B2u</v>
      </c>
      <c r="R57" s="23" t="e">
        <f t="shared" si="6"/>
        <v>#VALUE!</v>
      </c>
      <c r="T57" s="2" t="str">
        <f ca="1"/>
        <v>Communications</v>
      </c>
    </row>
    <row r="58" spans="1:20" x14ac:dyDescent="0.25">
      <c r="A58" s="2" t="str">
        <f ca="1"/>
        <v>SOLBBB</v>
      </c>
      <c r="B58" s="6" t="s">
        <v>440</v>
      </c>
      <c r="C58" s="25" t="str">
        <f ca="1"/>
        <v>-</v>
      </c>
      <c r="D58" s="26" t="s">
        <v>114</v>
      </c>
      <c r="E58" s="26" t="s">
        <v>112</v>
      </c>
      <c r="F58" s="2" t="str" cm="1">
        <f t="array" ref="F58">_xll.BDP(D58,"security_name")</f>
        <v>SOLBBB 5.118 PERP</v>
      </c>
      <c r="G58" s="2" t="str" cm="1">
        <f t="array" ref="G58">_xll.BDP(E58,"security_name")</f>
        <v>SOLBBB 4 1/4 PERP</v>
      </c>
      <c r="H58" s="17" cm="1">
        <f t="array" ref="H58">_xll.BDP(D58,"nxt_call_dt")*1</f>
        <v>44349</v>
      </c>
      <c r="I58" s="17" cm="1">
        <f t="array" ref="I58">_xll.BDP(E58,"nxt_call_dt")*1</f>
        <v>45264</v>
      </c>
      <c r="J58" s="24">
        <f t="shared" ref="J58" si="89">(I58-H58)/365</f>
        <v>2.506849315068493</v>
      </c>
      <c r="K58" s="26" t="s">
        <v>108</v>
      </c>
      <c r="L58" s="8" cm="1">
        <f t="array" ref="L58">_xll.BDP(D58,$K58)</f>
        <v>353.39517211914063</v>
      </c>
      <c r="M58" s="8" cm="1">
        <f t="array" ref="M58">_xll.BDP(E58,$K58)</f>
        <v>356.8846435546875</v>
      </c>
      <c r="N58" s="8">
        <f t="shared" ref="N58" si="90">M58-L58</f>
        <v>3.489471435546875</v>
      </c>
      <c r="O58" s="8">
        <f t="shared" ref="O58" si="91">IF(J58=0,"-",N58/J58)</f>
        <v>1.3919749442345459</v>
      </c>
      <c r="P58" s="2" t="str" cm="1">
        <f t="array" ref="P58">_xll.BDP(D58,"rtg_moody")</f>
        <v>Ba1</v>
      </c>
      <c r="Q58" s="2" t="str" cm="1">
        <f t="array" ref="Q58">_xll.BDP(E58,"rtg_moody")</f>
        <v>Ba1</v>
      </c>
      <c r="R58" s="23" t="e">
        <f t="shared" si="6"/>
        <v>#VALUE!</v>
      </c>
      <c r="T58" s="2" t="str">
        <f ca="1"/>
        <v>Basic Materials</v>
      </c>
    </row>
    <row r="59" spans="1:20" x14ac:dyDescent="0.25">
      <c r="A59" s="2" t="str">
        <f ca="1"/>
        <v>SSELN</v>
      </c>
      <c r="B59" s="6" t="s">
        <v>531</v>
      </c>
      <c r="C59" s="25" t="str">
        <f ca="1"/>
        <v>-</v>
      </c>
      <c r="D59" s="26" t="s">
        <v>349</v>
      </c>
      <c r="E59" s="26" t="s">
        <v>350</v>
      </c>
      <c r="F59" s="2" t="str" cm="1">
        <f t="array" ref="F59">_xll.BDP(D59,"security_name")</f>
        <v>SSELN 3 7/8 PERP</v>
      </c>
      <c r="G59" s="2" t="str" cm="1">
        <f t="array" ref="G59">_xll.BDP(E59,"security_name")</f>
        <v>SSELN 3 5/8 09/16/77</v>
      </c>
      <c r="H59" s="17" cm="1">
        <f t="array" ref="H59">_xll.BDP(D59,"nxt_call_dt")*1</f>
        <v>44084</v>
      </c>
      <c r="I59" s="17" cm="1">
        <f t="array" ref="I59">_xll.BDP(E59,"nxt_call_dt")*1</f>
        <v>44728</v>
      </c>
      <c r="J59" s="24">
        <f t="shared" ref="J59" si="92">(I59-H59)/365</f>
        <v>1.7643835616438357</v>
      </c>
      <c r="K59" s="26" t="s">
        <v>108</v>
      </c>
      <c r="L59" s="8" cm="1">
        <f t="array" ref="L59">_xll.BDP(D59,$K59)</f>
        <v>237.81657409667969</v>
      </c>
      <c r="M59" s="8" cm="1">
        <f t="array" ref="M59">_xll.BDP(E59,$K59)</f>
        <v>295.9052734375</v>
      </c>
      <c r="N59" s="8">
        <f t="shared" ref="N59" si="93">M59-L59</f>
        <v>58.088699340820313</v>
      </c>
      <c r="O59" s="8">
        <f t="shared" ref="O59" si="94">IF(J59=0,"-",N59/J59)</f>
        <v>32.922942949377969</v>
      </c>
      <c r="P59" s="2" t="str" cm="1">
        <f t="array" ref="P59">_xll.BDP(D59,"rtg_moody")</f>
        <v>Baa3</v>
      </c>
      <c r="Q59" s="2" t="str" cm="1">
        <f t="array" ref="Q59">_xll.BDP(E59,"rtg_moody")</f>
        <v>Baa3</v>
      </c>
      <c r="R59" s="23" t="e">
        <f t="shared" si="6"/>
        <v>#VALUE!</v>
      </c>
      <c r="S59" s="2" t="s">
        <v>559</v>
      </c>
      <c r="T59" s="2" t="str">
        <f ca="1"/>
        <v>Utilities</v>
      </c>
    </row>
    <row r="60" spans="1:20" x14ac:dyDescent="0.25">
      <c r="A60" s="2" t="str">
        <f ca="1"/>
        <v>STEDIN</v>
      </c>
      <c r="B60" s="6" t="s">
        <v>532</v>
      </c>
      <c r="C60" s="25" t="str">
        <f ca="1"/>
        <v>single</v>
      </c>
      <c r="D60" s="26" t="s">
        <v>356</v>
      </c>
      <c r="E60" s="26" t="str">
        <f>D60</f>
        <v>EK605885 Corp</v>
      </c>
      <c r="F60" s="2" t="str" cm="1">
        <f t="array" ref="F60">_xll.BDP(D60,"security_name")</f>
        <v>STEDIN 3 1/4 PERP</v>
      </c>
      <c r="G60" s="2" t="str" cm="1">
        <f t="array" ref="G60">_xll.BDP(E60,"security_name")</f>
        <v>STEDIN 3 1/4 PERP</v>
      </c>
      <c r="H60" s="17" cm="1">
        <f t="array" ref="H60">_xll.BDP(D60,"nxt_call_dt")*1</f>
        <v>44531</v>
      </c>
      <c r="I60" s="17" cm="1">
        <f t="array" ref="I60">_xll.BDP(E60,"nxt_call_dt")*1</f>
        <v>44531</v>
      </c>
      <c r="J60" s="24">
        <f t="shared" ref="J60:J63" si="95">(I60-H60)/365</f>
        <v>0</v>
      </c>
      <c r="K60" s="26" t="s">
        <v>108</v>
      </c>
      <c r="L60" s="8" cm="1">
        <f t="array" ref="L60">_xll.BDP(D60,$K60)</f>
        <v>259.3602294921875</v>
      </c>
      <c r="M60" s="8" cm="1">
        <f t="array" ref="M60">_xll.BDP(E60,$K60)</f>
        <v>259.3602294921875</v>
      </c>
      <c r="N60" s="8">
        <f t="shared" ref="N60:N63" si="96">M60-L60</f>
        <v>0</v>
      </c>
      <c r="O60" s="8" t="str">
        <f t="shared" ref="O60:O63" si="97">IF(J60=0,"-",N60/J60)</f>
        <v>-</v>
      </c>
      <c r="P60" s="2" t="str" cm="1">
        <f t="array" ref="P60">_xll.BDP(D60,"rtg_moody")</f>
        <v>#N/A N/A</v>
      </c>
      <c r="Q60" s="2" t="str" cm="1">
        <f t="array" ref="Q60">_xll.BDP(E60,"rtg_moody")</f>
        <v>#N/A N/A</v>
      </c>
      <c r="R60" s="23" t="str">
        <f t="shared" si="6"/>
        <v>-</v>
      </c>
      <c r="T60" s="2" t="str">
        <f ca="1"/>
        <v>Utilities</v>
      </c>
    </row>
    <row r="61" spans="1:20" x14ac:dyDescent="0.25">
      <c r="A61" s="2" t="str">
        <f ca="1"/>
        <v>SZUGR</v>
      </c>
      <c r="B61" s="6" t="s">
        <v>533</v>
      </c>
      <c r="C61" s="25" t="str">
        <f ca="1"/>
        <v>single</v>
      </c>
      <c r="D61" s="26" t="s">
        <v>400</v>
      </c>
      <c r="E61" s="26" t="str">
        <f>D61</f>
        <v>ED984069 Corp</v>
      </c>
      <c r="F61" s="2" t="str" cm="1">
        <f t="array" ref="F61">_xll.BDP(D61,"security_name")</f>
        <v>SZUGR Float PERP</v>
      </c>
      <c r="G61" s="2" t="str" cm="1">
        <f t="array" ref="G61">_xll.BDP(E61,"security_name")</f>
        <v>SZUGR Float PERP</v>
      </c>
      <c r="H61" s="17" cm="1">
        <f t="array" ref="H61">_xll.BDP(D61,"nxt_call_dt")*1</f>
        <v>44104</v>
      </c>
      <c r="I61" s="17" cm="1">
        <f t="array" ref="I61">_xll.BDP(E61,"nxt_call_dt")*1</f>
        <v>44104</v>
      </c>
      <c r="J61" s="24">
        <f t="shared" si="95"/>
        <v>0</v>
      </c>
      <c r="K61" s="26" t="s">
        <v>411</v>
      </c>
      <c r="L61" s="8" cm="1">
        <f t="array" ref="L61">_xll.BDP(D61,$K61)</f>
        <v>418.65459723967604</v>
      </c>
      <c r="M61" s="8" cm="1">
        <f t="array" ref="M61">_xll.BDP(E61,$K61)</f>
        <v>418.65459723967604</v>
      </c>
      <c r="N61" s="8">
        <f t="shared" si="96"/>
        <v>0</v>
      </c>
      <c r="O61" s="8" t="str">
        <f t="shared" si="97"/>
        <v>-</v>
      </c>
      <c r="P61" s="2" t="str" cm="1">
        <f t="array" ref="P61">_xll.BDP(D61,"rtg_moody")</f>
        <v>B2</v>
      </c>
      <c r="Q61" s="2" t="str" cm="1">
        <f t="array" ref="Q61">_xll.BDP(E61,"rtg_moody")</f>
        <v>B2</v>
      </c>
      <c r="R61" s="23" t="str">
        <f t="shared" si="6"/>
        <v>-</v>
      </c>
      <c r="T61" s="2" t="str">
        <f ca="1"/>
        <v>Consumer, Non-cyclical</v>
      </c>
    </row>
    <row r="62" spans="1:20" x14ac:dyDescent="0.25">
      <c r="A62" s="2" t="str">
        <f ca="1"/>
        <v>T</v>
      </c>
      <c r="B62" s="6" t="s">
        <v>534</v>
      </c>
      <c r="C62" s="25" t="str">
        <f ca="1"/>
        <v>single</v>
      </c>
      <c r="D62" s="26" t="s">
        <v>302</v>
      </c>
      <c r="E62" s="26" t="str">
        <f>D62</f>
        <v>ZP991036 Corp</v>
      </c>
      <c r="F62" s="2" t="str" cm="1">
        <f t="array" ref="F62">_xll.BDP(D62,"security_name")</f>
        <v>T 2 7/8 PERP</v>
      </c>
      <c r="G62" s="2" t="str" cm="1">
        <f t="array" ref="G62">_xll.BDP(E62,"security_name")</f>
        <v>T 2 7/8 PERP</v>
      </c>
      <c r="H62" s="17" cm="1">
        <f t="array" ref="H62">_xll.BDP(D62,"nxt_call_dt")*1</f>
        <v>45718</v>
      </c>
      <c r="I62" s="17" cm="1">
        <f t="array" ref="I62">_xll.BDP(E62,"nxt_call_dt")*1</f>
        <v>45718</v>
      </c>
      <c r="J62" s="24">
        <f t="shared" si="95"/>
        <v>0</v>
      </c>
      <c r="K62" s="26" t="s">
        <v>108</v>
      </c>
      <c r="L62" s="8" cm="1">
        <f t="array" ref="L62">_xll.BDP(D62,$K62)</f>
        <v>435.44561767578125</v>
      </c>
      <c r="M62" s="8" cm="1">
        <f t="array" ref="M62">_xll.BDP(E62,$K62)</f>
        <v>435.44561767578125</v>
      </c>
      <c r="N62" s="8">
        <f t="shared" si="96"/>
        <v>0</v>
      </c>
      <c r="O62" s="8" t="str">
        <f t="shared" si="97"/>
        <v>-</v>
      </c>
      <c r="P62" s="2" t="str" cm="1">
        <f t="array" ref="P62">_xll.BDP(D62,"rtg_moody")</f>
        <v>Ba1</v>
      </c>
      <c r="Q62" s="2" t="str" cm="1">
        <f t="array" ref="Q62">_xll.BDP(E62,"rtg_moody")</f>
        <v>Ba1</v>
      </c>
      <c r="R62" s="23" t="str">
        <f t="shared" si="6"/>
        <v>-</v>
      </c>
      <c r="T62" s="2" t="str">
        <f ca="1"/>
        <v>Communications</v>
      </c>
    </row>
    <row r="63" spans="1:20" x14ac:dyDescent="0.25">
      <c r="A63" s="2" t="str">
        <f ca="1"/>
        <v>TELEFO</v>
      </c>
      <c r="B63" s="6" t="s">
        <v>535</v>
      </c>
      <c r="C63" s="25" t="str">
        <f ca="1"/>
        <v>-</v>
      </c>
      <c r="D63" s="26" t="s">
        <v>288</v>
      </c>
      <c r="E63" s="26" t="s">
        <v>293</v>
      </c>
      <c r="F63" s="2" t="str" cm="1">
        <f t="array" ref="F63">_xll.BDP(D63,"security_name")</f>
        <v>TELEFO 3 PERP</v>
      </c>
      <c r="G63" s="2" t="str" cm="1">
        <f t="array" ref="G63">_xll.BDP(E63,"security_name")</f>
        <v>TELEFO 2 7/8 PERP</v>
      </c>
      <c r="H63" s="17" cm="1">
        <f t="array" ref="H63">_xll.BDP(D63,"nxt_call_dt")*1</f>
        <v>45173</v>
      </c>
      <c r="I63" s="17" cm="1">
        <f t="array" ref="I63">_xll.BDP(E63,"nxt_call_dt")*1</f>
        <v>46562</v>
      </c>
      <c r="J63" s="24">
        <f t="shared" si="95"/>
        <v>3.8054794520547945</v>
      </c>
      <c r="K63" s="26" t="s">
        <v>108</v>
      </c>
      <c r="L63" s="8" cm="1">
        <f t="array" ref="L63">_xll.BDP(D63,$K63)</f>
        <v>413.28329467773438</v>
      </c>
      <c r="M63" s="8" cm="1">
        <f t="array" ref="M63">_xll.BDP(E63,$K63)</f>
        <v>390.81045532226563</v>
      </c>
      <c r="N63" s="8">
        <f t="shared" si="96"/>
        <v>-22.47283935546875</v>
      </c>
      <c r="O63" s="8">
        <f t="shared" si="97"/>
        <v>-5.9053897514370721</v>
      </c>
      <c r="P63" s="2" t="str" cm="1">
        <f t="array" ref="P63">_xll.BDP(D63,"rtg_moody")</f>
        <v>Ba2</v>
      </c>
      <c r="Q63" s="2" t="str" cm="1">
        <f t="array" ref="Q63">_xll.BDP(E63,"rtg_moody")</f>
        <v>Ba2</v>
      </c>
      <c r="R63" s="23" t="e">
        <f t="shared" si="6"/>
        <v>#VALUE!</v>
      </c>
      <c r="T63" s="2" t="str">
        <f ca="1"/>
        <v>Communications</v>
      </c>
    </row>
    <row r="64" spans="1:20" x14ac:dyDescent="0.25">
      <c r="A64" s="2" t="str">
        <f ca="1"/>
        <v>TELIAS</v>
      </c>
      <c r="B64" s="6" t="s">
        <v>536</v>
      </c>
      <c r="C64" s="25" t="str">
        <f ca="1"/>
        <v>-</v>
      </c>
      <c r="D64" s="26" t="s">
        <v>275</v>
      </c>
      <c r="E64" s="26" t="s">
        <v>276</v>
      </c>
      <c r="F64" s="2" t="str" cm="1">
        <f t="array" ref="F64">_xll.BDP(D64,"security_name")</f>
        <v>TELIAS 3 04/04/78</v>
      </c>
      <c r="G64" s="2" t="str" cm="1">
        <f t="array" ref="G64">_xll.BDP(E64,"security_name")</f>
        <v>TELIAS 1 3/8 05/11/81</v>
      </c>
      <c r="H64" s="17" cm="1">
        <f t="array" ref="H64">_xll.BDP(D64,"nxt_call_dt")*1</f>
        <v>45020</v>
      </c>
      <c r="I64" s="17" cm="1">
        <f t="array" ref="I64">_xll.BDP(E64,"nxt_call_dt")*1</f>
        <v>46064</v>
      </c>
      <c r="J64" s="24">
        <f t="shared" ref="J64" si="98">(I64-H64)/365</f>
        <v>2.8602739726027395</v>
      </c>
      <c r="K64" s="26" t="s">
        <v>108</v>
      </c>
      <c r="L64" s="8" cm="1">
        <f t="array" ref="L64">_xll.BDP(D64,$K64)</f>
        <v>253.33795166015625</v>
      </c>
      <c r="M64" s="8" cm="1">
        <f t="array" ref="M64">_xll.BDP(E64,$K64)</f>
        <v>275.94964599609375</v>
      </c>
      <c r="N64" s="8">
        <f t="shared" ref="N64" si="99">M64-L64</f>
        <v>22.6116943359375</v>
      </c>
      <c r="O64" s="8">
        <f t="shared" ref="O64" si="100">IF(J64=0,"-",N64/J64)</f>
        <v>7.9054295331582258</v>
      </c>
      <c r="P64" s="2" t="str" cm="1">
        <f t="array" ref="P64">_xll.BDP(D64,"rtg_moody")</f>
        <v>Baa3</v>
      </c>
      <c r="Q64" s="2" t="str" cm="1">
        <f t="array" ref="Q64">_xll.BDP(E64,"rtg_moody")</f>
        <v>Baa3</v>
      </c>
      <c r="R64" s="23" t="e">
        <f t="shared" si="6"/>
        <v>#VALUE!</v>
      </c>
      <c r="T64" s="2" t="str">
        <f ca="1"/>
        <v>Communications</v>
      </c>
    </row>
    <row r="65" spans="1:20" x14ac:dyDescent="0.25">
      <c r="A65" s="2" t="str">
        <f ca="1"/>
        <v>TENN</v>
      </c>
      <c r="B65" s="6" t="s">
        <v>537</v>
      </c>
      <c r="C65" s="25" t="str">
        <f ca="1"/>
        <v>single</v>
      </c>
      <c r="D65" s="26" t="s">
        <v>328</v>
      </c>
      <c r="E65" s="26" t="str">
        <f>D65</f>
        <v>AM888722 Corp</v>
      </c>
      <c r="F65" s="2" t="str" cm="1">
        <f t="array" ref="F65">_xll.BDP(D65,"security_name")</f>
        <v>TENN 2.995 PERP</v>
      </c>
      <c r="G65" s="2" t="str" cm="1">
        <f t="array" ref="G65">_xll.BDP(E65,"security_name")</f>
        <v>TENN 2.995 PERP</v>
      </c>
      <c r="H65" s="17" cm="1">
        <f t="array" ref="H65">_xll.BDP(D65,"nxt_call_dt")*1</f>
        <v>45352</v>
      </c>
      <c r="I65" s="17" cm="1">
        <f t="array" ref="I65">_xll.BDP(E65,"nxt_call_dt")*1</f>
        <v>45352</v>
      </c>
      <c r="J65" s="24">
        <f t="shared" ref="J65:J66" si="101">(I65-H65)/365</f>
        <v>0</v>
      </c>
      <c r="K65" s="26" t="s">
        <v>108</v>
      </c>
      <c r="L65" s="8" cm="1">
        <f t="array" ref="L65">_xll.BDP(D65,$K65)</f>
        <v>234.45782470703125</v>
      </c>
      <c r="M65" s="8" cm="1">
        <f t="array" ref="M65">_xll.BDP(E65,$K65)</f>
        <v>234.45782470703125</v>
      </c>
      <c r="N65" s="8">
        <f t="shared" ref="N65:N66" si="102">M65-L65</f>
        <v>0</v>
      </c>
      <c r="O65" s="8" t="str">
        <f t="shared" ref="O65:O66" si="103">IF(J65=0,"-",N65/J65)</f>
        <v>-</v>
      </c>
      <c r="P65" s="2" t="str" cm="1">
        <f t="array" ref="P65">_xll.BDP(D65,"rtg_moody")</f>
        <v>Baa3</v>
      </c>
      <c r="Q65" s="2" t="str" cm="1">
        <f t="array" ref="Q65">_xll.BDP(E65,"rtg_moody")</f>
        <v>Baa3</v>
      </c>
      <c r="R65" s="23" t="str">
        <f t="shared" si="6"/>
        <v>-</v>
      </c>
      <c r="T65" s="2" t="str">
        <f ca="1"/>
        <v>Utilities</v>
      </c>
    </row>
    <row r="66" spans="1:20" x14ac:dyDescent="0.25">
      <c r="A66" s="2" t="str">
        <f ca="1"/>
        <v>TLGGR</v>
      </c>
      <c r="B66" s="6" t="s">
        <v>538</v>
      </c>
      <c r="C66" s="25" t="str">
        <f ca="1"/>
        <v>single</v>
      </c>
      <c r="D66" s="26" t="s">
        <v>385</v>
      </c>
      <c r="E66" s="26" t="str">
        <f>D66</f>
        <v>ZR668027 Corp</v>
      </c>
      <c r="F66" s="2" t="str" cm="1">
        <f t="array" ref="F66">_xll.BDP(D66,"security_name")</f>
        <v>TLGGR 3 3/8 PERP</v>
      </c>
      <c r="G66" s="2" t="str" cm="1">
        <f t="array" ref="G66">_xll.BDP(E66,"security_name")</f>
        <v>TLGGR 3 3/8 PERP</v>
      </c>
      <c r="H66" s="17" cm="1">
        <f t="array" ref="H66">_xll.BDP(D66,"nxt_call_dt")*1</f>
        <v>45558</v>
      </c>
      <c r="I66" s="17" cm="1">
        <f t="array" ref="I66">_xll.BDP(E66,"nxt_call_dt")*1</f>
        <v>45558</v>
      </c>
      <c r="J66" s="24">
        <f t="shared" si="101"/>
        <v>0</v>
      </c>
      <c r="K66" s="26" t="s">
        <v>108</v>
      </c>
      <c r="L66" s="8" cm="1">
        <f t="array" ref="L66">_xll.BDP(D66,$K66)</f>
        <v>501.04730224609375</v>
      </c>
      <c r="M66" s="8" cm="1">
        <f t="array" ref="M66">_xll.BDP(E66,$K66)</f>
        <v>501.04730224609375</v>
      </c>
      <c r="N66" s="8">
        <f t="shared" si="102"/>
        <v>0</v>
      </c>
      <c r="O66" s="8" t="str">
        <f t="shared" si="103"/>
        <v>-</v>
      </c>
      <c r="P66" s="2" t="str" cm="1">
        <f t="array" ref="P66">_xll.BDP(D66,"rtg_moody")</f>
        <v>Ba1</v>
      </c>
      <c r="Q66" s="2" t="str" cm="1">
        <f t="array" ref="Q66">_xll.BDP(E66,"rtg_moody")</f>
        <v>Ba1</v>
      </c>
      <c r="R66" s="23" t="str">
        <f t="shared" si="6"/>
        <v>-</v>
      </c>
      <c r="T66" s="2" t="str">
        <f ca="1"/>
        <v>Financial</v>
      </c>
    </row>
    <row r="67" spans="1:20" x14ac:dyDescent="0.25">
      <c r="A67" s="2" t="str">
        <f ca="1"/>
        <v>TOTAL</v>
      </c>
      <c r="B67" s="6" t="s">
        <v>539</v>
      </c>
      <c r="C67" s="25" t="str">
        <f ca="1"/>
        <v>-</v>
      </c>
      <c r="D67" s="26" t="s">
        <v>259</v>
      </c>
      <c r="E67" s="26" t="s">
        <v>263</v>
      </c>
      <c r="F67" s="2" t="str" cm="1">
        <f t="array" ref="F67">_xll.BDP(D67,"security_name")</f>
        <v>TOTAL 3 7/8 PERP</v>
      </c>
      <c r="G67" s="2" t="str" cm="1">
        <f t="array" ref="G67">_xll.BDP(E67,"security_name")</f>
        <v>TOTAL 3.369 PERP</v>
      </c>
      <c r="H67" s="17" cm="1">
        <f t="array" ref="H67">_xll.BDP(D67,"nxt_call_dt")*1</f>
        <v>44699</v>
      </c>
      <c r="I67" s="17" cm="1">
        <f t="array" ref="I67">_xll.BDP(E67,"nxt_call_dt")*1</f>
        <v>46301</v>
      </c>
      <c r="J67" s="24">
        <f t="shared" ref="J67" si="104">(I67-H67)/365</f>
        <v>4.3890410958904109</v>
      </c>
      <c r="K67" s="26" t="s">
        <v>108</v>
      </c>
      <c r="L67" s="8" cm="1">
        <f t="array" ref="L67">_xll.BDP(D67,$K67)</f>
        <v>245.641845703125</v>
      </c>
      <c r="M67" s="8" cm="1">
        <f t="array" ref="M67">_xll.BDP(E67,$K67)</f>
        <v>256.35006713867188</v>
      </c>
      <c r="N67" s="8">
        <f t="shared" ref="N67" si="105">M67-L67</f>
        <v>10.708221435546875</v>
      </c>
      <c r="O67" s="8">
        <f t="shared" ref="O67" si="106">IF(J67=0,"-",N67/J67)</f>
        <v>2.4397633108455739</v>
      </c>
      <c r="P67" s="2" t="str" cm="1">
        <f t="array" ref="P67">_xll.BDP(D67,"rtg_moody")</f>
        <v>A2</v>
      </c>
      <c r="Q67" s="2" t="str" cm="1">
        <f t="array" ref="Q67">_xll.BDP(E67,"rtg_moody")</f>
        <v>A2</v>
      </c>
      <c r="R67" s="23" t="e">
        <f t="shared" si="6"/>
        <v>#VALUE!</v>
      </c>
      <c r="T67" s="2" t="str">
        <f ca="1"/>
        <v>Energy</v>
      </c>
    </row>
    <row r="68" spans="1:20" x14ac:dyDescent="0.25">
      <c r="A68" s="2" t="str">
        <f ca="1"/>
        <v>TRAFIG</v>
      </c>
      <c r="B68" s="6" t="s">
        <v>540</v>
      </c>
      <c r="C68" s="25" t="str">
        <f ca="1"/>
        <v>-</v>
      </c>
      <c r="D68" s="26" t="s">
        <v>402</v>
      </c>
      <c r="E68" s="26" t="s">
        <v>403</v>
      </c>
      <c r="F68" s="2" t="str" cm="1">
        <f t="array" ref="F68">_xll.BDP(D68,"security_name")</f>
        <v>TRAFIG 6 7/8 PERP</v>
      </c>
      <c r="G68" s="2" t="str" cm="1">
        <f t="array" ref="G68">_xll.BDP(E68,"security_name")</f>
        <v>TRAFIG 7 1/2 PERP</v>
      </c>
      <c r="H68" s="17" cm="1">
        <f t="array" ref="H68">_xll.BDP(D68,"nxt_call_dt")*1</f>
        <v>44552</v>
      </c>
      <c r="I68" s="17" cm="1">
        <f t="array" ref="I68">_xll.BDP(E68,"nxt_call_dt")*1</f>
        <v>45504</v>
      </c>
      <c r="J68" s="24">
        <f t="shared" ref="J68" si="107">(I68-H68)/365</f>
        <v>2.6082191780821917</v>
      </c>
      <c r="K68" s="26" t="s">
        <v>411</v>
      </c>
      <c r="L68" s="8" cm="1">
        <f t="array" ref="L68">_xll.BDP(D68,$K68)</f>
        <v>1348.6747947164911</v>
      </c>
      <c r="M68" s="8" cm="1">
        <f t="array" ref="M68">_xll.BDP(E68,$K68)</f>
        <v>922.8038320240031</v>
      </c>
      <c r="N68" s="8">
        <f t="shared" ref="N68" si="108">M68-L68</f>
        <v>-425.87096269248798</v>
      </c>
      <c r="O68" s="8">
        <f t="shared" ref="O68" si="109">IF(J68=0,"-",N68/J68)</f>
        <v>-163.28035859533415</v>
      </c>
      <c r="P68" s="2" t="str" cm="1">
        <f t="array" ref="P68">_xll.BDP(D68,"rtg_moody")</f>
        <v>#N/A N/A</v>
      </c>
      <c r="Q68" s="2" t="str" cm="1">
        <f t="array" ref="Q68">_xll.BDP(E68,"rtg_moody")</f>
        <v>#N/A N/A</v>
      </c>
      <c r="R68" s="23" t="e">
        <f t="shared" si="6"/>
        <v>#VALUE!</v>
      </c>
      <c r="S68" s="2" t="s">
        <v>557</v>
      </c>
      <c r="T68" s="2" t="str">
        <f ca="1"/>
        <v>Energy</v>
      </c>
    </row>
    <row r="69" spans="1:20" x14ac:dyDescent="0.25">
      <c r="A69" s="2" t="str">
        <f ca="1"/>
        <v>ULFP</v>
      </c>
      <c r="B69" s="6" t="s">
        <v>541</v>
      </c>
      <c r="C69" s="25" t="str">
        <f ca="1"/>
        <v>-</v>
      </c>
      <c r="D69" s="26" t="s">
        <v>380</v>
      </c>
      <c r="E69" s="26" t="s">
        <v>381</v>
      </c>
      <c r="F69" s="2" t="str" cm="1">
        <f t="array" ref="F69">_xll.BDP(D69,"security_name")</f>
        <v>ULFP 2 1/8 PERP</v>
      </c>
      <c r="G69" s="2" t="str" cm="1">
        <f t="array" ref="G69">_xll.BDP(E69,"security_name")</f>
        <v>ULFP 2 7/8 PERP</v>
      </c>
      <c r="H69" s="17" cm="1">
        <f t="array" ref="H69">_xll.BDP(D69,"nxt_call_dt")*1</f>
        <v>45132</v>
      </c>
      <c r="I69" s="17" cm="1">
        <f t="array" ref="I69">_xll.BDP(E69,"nxt_call_dt")*1</f>
        <v>46047</v>
      </c>
      <c r="J69" s="24">
        <f t="shared" ref="J69" si="110">(I69-H69)/365</f>
        <v>2.506849315068493</v>
      </c>
      <c r="K69" s="26" t="s">
        <v>108</v>
      </c>
      <c r="L69" s="8" cm="1">
        <f t="array" ref="L69">_xll.BDP(D69,$K69)</f>
        <v>693.5069580078125</v>
      </c>
      <c r="M69" s="8" cm="1">
        <f t="array" ref="M69">_xll.BDP(E69,$K69)</f>
        <v>557.958984375</v>
      </c>
      <c r="N69" s="8">
        <f t="shared" ref="N69" si="111">M69-L69</f>
        <v>-135.5479736328125</v>
      </c>
      <c r="O69" s="8">
        <f t="shared" ref="O69" si="112">IF(J69=0,"-",N69/J69)</f>
        <v>-54.071049591231223</v>
      </c>
      <c r="P69" s="2" t="str" cm="1">
        <f t="array" ref="P69">_xll.BDP(D69,"rtg_moody")</f>
        <v>Baa2</v>
      </c>
      <c r="Q69" s="2" t="str" cm="1">
        <f t="array" ref="Q69">_xll.BDP(E69,"rtg_moody")</f>
        <v>Baa2</v>
      </c>
      <c r="R69" s="23" t="e">
        <f t="shared" si="6"/>
        <v>#VALUE!</v>
      </c>
      <c r="T69" s="2" t="str">
        <f ca="1"/>
        <v>Financial</v>
      </c>
    </row>
    <row r="70" spans="1:20" x14ac:dyDescent="0.25">
      <c r="A70" s="2" t="str">
        <f ca="1"/>
        <v>VATFAL</v>
      </c>
      <c r="B70" s="6" t="s">
        <v>542</v>
      </c>
      <c r="C70" s="25" t="str">
        <f ca="1"/>
        <v>-</v>
      </c>
      <c r="D70" s="26" t="s">
        <v>330</v>
      </c>
      <c r="E70" s="26" t="s">
        <v>329</v>
      </c>
      <c r="F70" s="2" t="str" cm="1">
        <f t="array" ref="F70">_xll.BDP(D70,"security_name")</f>
        <v>VATFAL 6.1 11/19/78</v>
      </c>
      <c r="G70" s="2" t="str" cm="1">
        <f t="array" ref="G70">_xll.BDP(E70,"security_name")</f>
        <v>VATFAL 3 03/19/77</v>
      </c>
      <c r="H70" s="17" cm="1">
        <f t="array" ref="H70">_xll.BDP(D70,"nxt_call_dt")*1</f>
        <v>45249</v>
      </c>
      <c r="I70" s="17" cm="1">
        <f t="array" ref="I70">_xll.BDP(E70,"nxt_call_dt")*1</f>
        <v>46465</v>
      </c>
      <c r="J70" s="24">
        <f t="shared" ref="J70" si="113">(I70-H70)/365</f>
        <v>3.3315068493150686</v>
      </c>
      <c r="K70" s="26" t="s">
        <v>411</v>
      </c>
      <c r="L70" s="8" cm="1">
        <f t="array" ref="L70">_xll.BDP(D70,$K70)</f>
        <v>422.19870311508492</v>
      </c>
      <c r="M70" s="8" cm="1">
        <f t="array" ref="M70">_xll.BDP(E70,$K70)</f>
        <v>272.41251703301845</v>
      </c>
      <c r="N70" s="8">
        <f t="shared" ref="N70" si="114">M70-L70</f>
        <v>-149.78618608206648</v>
      </c>
      <c r="O70" s="8">
        <f t="shared" ref="O70" si="115">IF(J70=0,"-",N70/J70)</f>
        <v>-44.960491710488704</v>
      </c>
      <c r="P70" s="2" t="str" cm="1">
        <f t="array" ref="P70">_xll.BDP(D70,"rtg_moody")</f>
        <v>Baa2</v>
      </c>
      <c r="Q70" s="2" t="str" cm="1">
        <f t="array" ref="Q70">_xll.BDP(E70,"rtg_moody")</f>
        <v>Baa2</v>
      </c>
      <c r="R70" s="23" t="e">
        <f t="shared" si="6"/>
        <v>#VALUE!</v>
      </c>
      <c r="T70" s="2" t="str">
        <f ca="1"/>
        <v>Utilities</v>
      </c>
    </row>
    <row r="71" spans="1:20" x14ac:dyDescent="0.25">
      <c r="A71" s="2" t="str">
        <f ca="1"/>
        <v>VLVY</v>
      </c>
      <c r="B71" s="6" t="s">
        <v>543</v>
      </c>
      <c r="C71" s="25" t="str">
        <f ca="1"/>
        <v>-</v>
      </c>
      <c r="D71" s="26" t="s">
        <v>360</v>
      </c>
      <c r="E71" s="26" t="str">
        <f>D71</f>
        <v>EK628291 Corp</v>
      </c>
      <c r="F71" s="2" t="str" cm="1">
        <f t="array" ref="F71">_xll.BDP(D71,"security_name")</f>
        <v>VLVY 4.85 03/10/78</v>
      </c>
      <c r="G71" s="2" t="str" cm="1">
        <f t="array" ref="G71">_xll.BDP(E71,"security_name")</f>
        <v>VLVY 4.85 03/10/78</v>
      </c>
      <c r="H71" s="17" cm="1">
        <f t="array" ref="H71">_xll.BDP(D71,"nxt_call_dt")*1</f>
        <v>44995</v>
      </c>
      <c r="I71" s="17" cm="1">
        <f t="array" ref="I71">_xll.BDP(E71,"nxt_call_dt")*1</f>
        <v>44995</v>
      </c>
      <c r="J71" s="24">
        <f t="shared" ref="J71" si="116">(I71-H71)/365</f>
        <v>0</v>
      </c>
      <c r="K71" s="26" t="s">
        <v>108</v>
      </c>
      <c r="L71" s="8" cm="1">
        <f t="array" ref="L71">_xll.BDP(D71,$K71)</f>
        <v>244.07723999023438</v>
      </c>
      <c r="M71" s="8" cm="1">
        <f t="array" ref="M71">_xll.BDP(E71,$K71)</f>
        <v>244.07723999023438</v>
      </c>
      <c r="N71" s="8">
        <f t="shared" ref="N71" si="117">M71-L71</f>
        <v>0</v>
      </c>
      <c r="O71" s="8" t="str">
        <f t="shared" ref="O71" si="118">IF(J71=0,"-",N71/J71)</f>
        <v>-</v>
      </c>
      <c r="P71" s="2" t="str" cm="1">
        <f t="array" ref="P71">_xll.BDP(D71,"rtg_moody")</f>
        <v>Baa2</v>
      </c>
      <c r="Q71" s="2" t="str" cm="1">
        <f t="array" ref="Q71">_xll.BDP(E71,"rtg_moody")</f>
        <v>Baa2</v>
      </c>
      <c r="R71" s="23" t="str">
        <f t="shared" si="6"/>
        <v>-</v>
      </c>
      <c r="S71" s="2" t="s">
        <v>550</v>
      </c>
      <c r="T71" s="2" t="str">
        <f ca="1"/>
        <v>Consumer, Cyclical</v>
      </c>
    </row>
    <row r="72" spans="1:20" x14ac:dyDescent="0.25">
      <c r="A72" s="2" t="str">
        <f ca="1"/>
        <v>VOD</v>
      </c>
      <c r="B72" s="6" t="s">
        <v>544</v>
      </c>
      <c r="C72" s="25" t="str">
        <f ca="1"/>
        <v>-</v>
      </c>
      <c r="D72" s="26" t="s">
        <v>294</v>
      </c>
      <c r="E72" s="26" t="s">
        <v>295</v>
      </c>
      <c r="F72" s="2" t="str" cm="1">
        <f t="array" ref="F72">_xll.BDP(D72,"security_name")</f>
        <v>VOD 3.1 01/03/79</v>
      </c>
      <c r="G72" s="2" t="str" cm="1">
        <f t="array" ref="G72">_xll.BDP(E72,"security_name")</f>
        <v>VOD 4.2 10/03/78</v>
      </c>
      <c r="H72" s="17" cm="1">
        <f t="array" ref="H72">_xll.BDP(D72,"nxt_call_dt")*1</f>
        <v>45202</v>
      </c>
      <c r="I72" s="17" cm="1">
        <f t="array" ref="I72">_xll.BDP(E72,"nxt_call_dt")*1</f>
        <v>46937</v>
      </c>
      <c r="J72" s="24">
        <f t="shared" ref="J72" si="119">(I72-H72)/365</f>
        <v>4.7534246575342465</v>
      </c>
      <c r="K72" s="26" t="s">
        <v>108</v>
      </c>
      <c r="L72" s="8" cm="1">
        <f t="array" ref="L72">_xll.BDP(D72,$K72)</f>
        <v>344.22467041015625</v>
      </c>
      <c r="M72" s="8" cm="1">
        <f t="array" ref="M72">_xll.BDP(E72,$K72)</f>
        <v>322.80099487304688</v>
      </c>
      <c r="N72" s="8">
        <f t="shared" ref="N72" si="120">M72-L72</f>
        <v>-21.423675537109375</v>
      </c>
      <c r="O72" s="8">
        <f t="shared" ref="O72" si="121">IF(J72=0,"-",N72/J72)</f>
        <v>-4.5069980236570153</v>
      </c>
      <c r="P72" s="2" t="str" cm="1">
        <f t="array" ref="P72">_xll.BDP(D72,"rtg_moody")</f>
        <v>Ba1</v>
      </c>
      <c r="Q72" s="2" t="str" cm="1">
        <f t="array" ref="Q72">_xll.BDP(E72,"rtg_moody")</f>
        <v>Ba1</v>
      </c>
      <c r="R72" s="23" t="e">
        <f t="shared" si="6"/>
        <v>#VALUE!</v>
      </c>
      <c r="S72" s="2" t="s">
        <v>550</v>
      </c>
      <c r="T72" s="2" t="str">
        <f ca="1"/>
        <v>Communications</v>
      </c>
    </row>
    <row r="73" spans="1:20" x14ac:dyDescent="0.25">
      <c r="A73" s="2" t="str">
        <f ca="1"/>
        <v>VW</v>
      </c>
      <c r="B73" s="6" t="s">
        <v>545</v>
      </c>
      <c r="C73" s="25" t="str">
        <f ca="1"/>
        <v>-</v>
      </c>
      <c r="D73" s="26" t="s">
        <v>363</v>
      </c>
      <c r="E73" s="26" t="s">
        <v>369</v>
      </c>
      <c r="F73" s="2" t="str" cm="1">
        <f t="array" ref="F73">_xll.BDP(D73,"security_name")</f>
        <v>VW 2.7 PERP</v>
      </c>
      <c r="G73" s="2" t="str" cm="1">
        <f t="array" ref="G73">_xll.BDP(E73,"security_name")</f>
        <v>VW 3 1/2 PERP</v>
      </c>
      <c r="H73" s="17" cm="1">
        <f t="array" ref="H73">_xll.BDP(D73,"nxt_call_dt")*1</f>
        <v>44909</v>
      </c>
      <c r="I73" s="17" cm="1">
        <f t="array" ref="I73">_xll.BDP(E73,"nxt_call_dt")*1</f>
        <v>47562</v>
      </c>
      <c r="J73" s="24">
        <f t="shared" ref="J73" si="122">(I73-H73)/365</f>
        <v>7.2684931506849315</v>
      </c>
      <c r="K73" s="26" t="s">
        <v>108</v>
      </c>
      <c r="L73" s="8" cm="1">
        <f t="array" ref="L73">_xll.BDP(D73,$K73)</f>
        <v>390.30966186523438</v>
      </c>
      <c r="M73" s="8" cm="1">
        <f t="array" ref="M73">_xll.BDP(E73,$K73)</f>
        <v>397.46524047851563</v>
      </c>
      <c r="N73" s="8">
        <f t="shared" ref="N73" si="123">M73-L73</f>
        <v>7.15557861328125</v>
      </c>
      <c r="O73" s="8">
        <f t="shared" ref="O73" si="124">IF(J73=0,"-",N73/J73)</f>
        <v>0.98446520687812145</v>
      </c>
      <c r="P73" s="2" t="str" cm="1">
        <f t="array" ref="P73">_xll.BDP(D73,"rtg_moody")</f>
        <v>Baa2</v>
      </c>
      <c r="Q73" s="2" t="str" cm="1">
        <f t="array" ref="Q73">_xll.BDP(E73,"rtg_moody")</f>
        <v>Baa2</v>
      </c>
      <c r="R73" s="23" t="e">
        <f t="shared" si="6"/>
        <v>#VALUE!</v>
      </c>
      <c r="T73" s="2" t="str">
        <f ca="1"/>
        <v>Consumer, Cyclical</v>
      </c>
    </row>
    <row r="74" spans="1:20" x14ac:dyDescent="0.25">
      <c r="A74" s="2" t="str">
        <f ca="1"/>
        <v>WIEAV</v>
      </c>
      <c r="B74" s="6" t="s">
        <v>546</v>
      </c>
      <c r="C74" s="25" t="str">
        <f ca="1"/>
        <v>single</v>
      </c>
      <c r="D74" s="26" t="s">
        <v>375</v>
      </c>
      <c r="E74" s="26" t="str">
        <f>D74</f>
        <v>EK523297 Corp</v>
      </c>
      <c r="F74" s="2" t="str" cm="1">
        <f t="array" ref="F74">_xll.BDP(D74,"security_name")</f>
        <v>WIEAV 5 PERP</v>
      </c>
      <c r="G74" s="2" t="str" cm="1">
        <f t="array" ref="G74">_xll.BDP(E74,"security_name")</f>
        <v>WIEAV 5 PERP</v>
      </c>
      <c r="H74" s="17" cm="1">
        <f t="array" ref="H74">_xll.BDP(D74,"nxt_call_dt")*1</f>
        <v>44236</v>
      </c>
      <c r="I74" s="17" cm="1">
        <f t="array" ref="I74">_xll.BDP(E74,"nxt_call_dt")*1</f>
        <v>44236</v>
      </c>
      <c r="J74" s="24">
        <f t="shared" ref="J74" si="125">(I74-H74)/365</f>
        <v>0</v>
      </c>
      <c r="K74" s="26" t="s">
        <v>108</v>
      </c>
      <c r="L74" s="8" cm="1">
        <f t="array" ref="L74">_xll.BDP(D74,$K74)</f>
        <v>432.90533447265625</v>
      </c>
      <c r="M74" s="8" cm="1">
        <f t="array" ref="M74">_xll.BDP(E74,$K74)</f>
        <v>432.90533447265625</v>
      </c>
      <c r="N74" s="8">
        <f t="shared" ref="N74" si="126">M74-L74</f>
        <v>0</v>
      </c>
      <c r="O74" s="8" t="str">
        <f t="shared" ref="O74" si="127">IF(J74=0,"-",N74/J74)</f>
        <v>-</v>
      </c>
      <c r="P74" s="2" t="str" cm="1">
        <f t="array" ref="P74">_xll.BDP(D74,"rtg_moody")</f>
        <v>Ba3</v>
      </c>
      <c r="Q74" s="2" t="str" cm="1">
        <f t="array" ref="Q74">_xll.BDP(E74,"rtg_moody")</f>
        <v>Ba3</v>
      </c>
      <c r="R74" s="23" t="str">
        <f t="shared" si="6"/>
        <v>-</v>
      </c>
      <c r="T74" s="2" t="str">
        <f ca="1"/>
        <v>Industrial</v>
      </c>
    </row>
    <row r="75" spans="1:20" x14ac:dyDescent="0.25">
      <c r="R75" s="23"/>
    </row>
    <row r="76" spans="1:20" x14ac:dyDescent="0.25">
      <c r="R76" s="23"/>
    </row>
    <row r="77" spans="1:20" x14ac:dyDescent="0.25">
      <c r="R77" s="23"/>
    </row>
    <row r="78" spans="1:20" x14ac:dyDescent="0.25">
      <c r="R78" s="23"/>
    </row>
    <row r="79" spans="1:20" x14ac:dyDescent="0.25">
      <c r="R79" s="23"/>
    </row>
  </sheetData>
  <conditionalFormatting sqref="R7:R74">
    <cfRule type="dataBar" priority="1">
      <dataBar>
        <cfvo type="min"/>
        <cfvo type="max"/>
        <color rgb="FF63C384"/>
      </dataBar>
      <extLst>
        <ext xmlns:x14="http://schemas.microsoft.com/office/spreadsheetml/2009/9/main" uri="{B025F937-C7B1-47D3-B67F-A62EFF666E3E}">
          <x14:id>{30B5EFCC-2296-4B35-B777-615B9D463667}</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30B5EFCC-2296-4B35-B777-615B9D463667}">
            <x14:dataBar minLength="0" maxLength="100" gradient="0">
              <x14:cfvo type="autoMin"/>
              <x14:cfvo type="autoMax"/>
              <x14:negativeFillColor rgb="FFFF0000"/>
              <x14:axisColor rgb="FF000000"/>
            </x14:dataBar>
          </x14:cfRule>
          <xm:sqref>R7:R74</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CF771E92-8AF7-482C-8565-37895F812671}">
          <x14:formula1>
            <xm:f>tkrBbg!$AA:$AA</xm:f>
          </x14:formula1>
          <xm:sqref>K7:K74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B788-3697-4FD5-8A4D-D46BC82E555F}">
  <sheetPr>
    <tabColor theme="9"/>
  </sheetPr>
  <dimension ref="A2:SU79"/>
  <sheetViews>
    <sheetView zoomScaleNormal="100" workbookViewId="0">
      <selection activeCell="B2" sqref="B2"/>
    </sheetView>
  </sheetViews>
  <sheetFormatPr defaultColWidth="8.7265625" defaultRowHeight="10.5" x14ac:dyDescent="0.25"/>
  <cols>
    <col min="1" max="1" width="8.7265625" style="4"/>
    <col min="2" max="2" width="19.1796875" style="4" bestFit="1" customWidth="1"/>
    <col min="3" max="3" width="8.81640625" style="4" bestFit="1" customWidth="1"/>
    <col min="4" max="5" width="8.7265625" style="4"/>
    <col min="6" max="6" width="11.54296875" style="4" customWidth="1"/>
    <col min="7" max="511" width="10" style="4" bestFit="1" customWidth="1"/>
    <col min="512" max="512" width="9.81640625" style="4" bestFit="1" customWidth="1"/>
    <col min="513" max="515" width="8.81640625" style="4" bestFit="1" customWidth="1"/>
    <col min="516" max="16384" width="8.7265625" style="4"/>
  </cols>
  <sheetData>
    <row r="2" spans="1:14" s="2" customFormat="1" x14ac:dyDescent="0.25">
      <c r="A2" s="2" t="s">
        <v>457</v>
      </c>
      <c r="B2" s="6" t="s">
        <v>451</v>
      </c>
    </row>
    <row r="3" spans="1:14" s="2" customFormat="1" x14ac:dyDescent="0.25">
      <c r="A3" s="2" t="s">
        <v>458</v>
      </c>
      <c r="B3" s="6" t="s">
        <v>461</v>
      </c>
    </row>
    <row r="4" spans="1:14" s="2" customFormat="1" x14ac:dyDescent="0.25">
      <c r="A4" s="2" t="s">
        <v>459</v>
      </c>
      <c r="B4" s="6" t="s">
        <v>461</v>
      </c>
    </row>
    <row r="5" spans="1:14" s="2" customFormat="1" x14ac:dyDescent="0.25"/>
    <row r="6" spans="1:14" s="2" customFormat="1" ht="11" x14ac:dyDescent="0.3">
      <c r="A6" s="2" t="s">
        <v>460</v>
      </c>
      <c r="B6" s="5" t="s">
        <v>409</v>
      </c>
      <c r="C6" s="5" t="s">
        <v>408</v>
      </c>
      <c r="D6" s="5" t="s">
        <v>407</v>
      </c>
      <c r="E6" s="5" t="s">
        <v>439</v>
      </c>
      <c r="F6" s="5" t="s">
        <v>107</v>
      </c>
      <c r="G6" s="21" t="s">
        <v>105</v>
      </c>
      <c r="H6" s="21" t="s">
        <v>462</v>
      </c>
      <c r="I6" s="5" t="s">
        <v>418</v>
      </c>
      <c r="J6" s="5" t="s">
        <v>442</v>
      </c>
      <c r="M6" s="10" t="s">
        <v>463</v>
      </c>
      <c r="N6" s="2">
        <f ca="1">ROWS(_xlfn.ANCHORARRAY(B7))</f>
        <v>9</v>
      </c>
    </row>
    <row r="7" spans="1:14" s="2" customFormat="1" x14ac:dyDescent="0.25">
      <c r="B7" s="4" t="str" cm="1">
        <f t="array" aca="1" ref="B7:K15" ca="1">_xlfn._xlws.FILTER(tkrBbg!E:N,(tkrBbg!H:H=B2)+(tkrBbg!H:H=B3)+(tkrBbg!H:H=B4),"nothing is here")</f>
        <v>EK131366 Corp</v>
      </c>
      <c r="C7" s="2" t="str">
        <f ca="1"/>
        <v>XS1048428012</v>
      </c>
      <c r="D7" s="2" t="str">
        <f ca="1"/>
        <v>VW 3 3/4 PERP</v>
      </c>
      <c r="E7" s="2" t="str">
        <f ca="1"/>
        <v>VW</v>
      </c>
      <c r="F7" s="2">
        <f ca="1"/>
        <v>3.75</v>
      </c>
      <c r="G7" s="2" t="str">
        <f ca="1"/>
        <v>24 Mar 21</v>
      </c>
      <c r="H7" s="2" t="str">
        <f ca="1"/>
        <v>PERP/CALL</v>
      </c>
      <c r="I7" s="2">
        <f ca="1"/>
        <v>1250000000</v>
      </c>
      <c r="J7" s="2" t="str">
        <f ca="1"/>
        <v>VW 3 3/4 PERP nc-21</v>
      </c>
      <c r="K7" s="2" t="str">
        <f ca="1"/>
        <v>Consumer, Cyclical</v>
      </c>
    </row>
    <row r="8" spans="1:14" s="2" customFormat="1" x14ac:dyDescent="0.25">
      <c r="B8" s="2" t="str">
        <f ca="1"/>
        <v>EK811633 Corp</v>
      </c>
      <c r="C8" s="2" t="str">
        <f ca="1"/>
        <v>XS1206540806</v>
      </c>
      <c r="D8" s="2" t="str">
        <f ca="1"/>
        <v>VW 2 1/2 PERP</v>
      </c>
      <c r="E8" s="2" t="str">
        <f ca="1"/>
        <v>VW</v>
      </c>
      <c r="F8" s="2">
        <f ca="1"/>
        <v>2.5</v>
      </c>
      <c r="G8" s="2" t="str">
        <f ca="1"/>
        <v>20 Mar 22</v>
      </c>
      <c r="H8" s="2" t="str">
        <f ca="1"/>
        <v>PERP/CALL</v>
      </c>
      <c r="I8" s="2">
        <f ca="1"/>
        <v>1100000000</v>
      </c>
      <c r="J8" s="2" t="str">
        <f ca="1"/>
        <v>VW 2 1/2 PERP nc-22</v>
      </c>
      <c r="K8" s="2" t="str">
        <f ca="1"/>
        <v>Consumer, Cyclical</v>
      </c>
    </row>
    <row r="9" spans="1:14" s="2" customFormat="1" x14ac:dyDescent="0.25">
      <c r="B9" s="2" t="str">
        <f ca="1"/>
        <v>AN880322 Corp</v>
      </c>
      <c r="C9" s="2" t="str">
        <f ca="1"/>
        <v>XS1629658755</v>
      </c>
      <c r="D9" s="2" t="str">
        <f ca="1"/>
        <v>VW 2.7 PERP</v>
      </c>
      <c r="E9" s="2" t="str">
        <f ca="1"/>
        <v>VW</v>
      </c>
      <c r="F9" s="2">
        <f ca="1"/>
        <v>2.7</v>
      </c>
      <c r="G9" s="2" t="str">
        <f ca="1"/>
        <v>14 Dec 22</v>
      </c>
      <c r="H9" s="2" t="str">
        <f ca="1"/>
        <v>PERP/CALL</v>
      </c>
      <c r="I9" s="2">
        <f ca="1"/>
        <v>1500000000</v>
      </c>
      <c r="J9" s="2" t="str">
        <f ca="1"/>
        <v>VW 2.7 PERP nc-22</v>
      </c>
      <c r="K9" s="2" t="str">
        <f ca="1"/>
        <v>Consumer, Cyclical</v>
      </c>
    </row>
    <row r="10" spans="1:14" s="2" customFormat="1" x14ac:dyDescent="0.25">
      <c r="B10" s="2" t="str">
        <f ca="1"/>
        <v>EJ811600 Corp</v>
      </c>
      <c r="C10" s="2" t="str">
        <f ca="1"/>
        <v>XS0968913342</v>
      </c>
      <c r="D10" s="2" t="str">
        <f ca="1"/>
        <v>VW 5 1/8 PERP</v>
      </c>
      <c r="E10" s="2" t="str">
        <f ca="1"/>
        <v>VW</v>
      </c>
      <c r="F10" s="2">
        <f ca="1"/>
        <v>5.125</v>
      </c>
      <c r="G10" s="2" t="str">
        <f ca="1"/>
        <v>04 Sep 23</v>
      </c>
      <c r="H10" s="2" t="str">
        <f ca="1"/>
        <v>PERP/CALL</v>
      </c>
      <c r="I10" s="2">
        <f ca="1"/>
        <v>750000000</v>
      </c>
      <c r="J10" s="2" t="str">
        <f ca="1"/>
        <v>VW 5 1/8 PERP nc-23</v>
      </c>
      <c r="K10" s="2" t="str">
        <f ca="1"/>
        <v>Consumer, Cyclical</v>
      </c>
    </row>
    <row r="11" spans="1:14" s="2" customFormat="1" x14ac:dyDescent="0.25">
      <c r="B11" s="2" t="str">
        <f ca="1"/>
        <v>AT214421 Corp</v>
      </c>
      <c r="C11" s="2" t="str">
        <f ca="1"/>
        <v>XS1799938995</v>
      </c>
      <c r="D11" s="2" t="str">
        <f ca="1"/>
        <v>VW 3 3/8 PERP</v>
      </c>
      <c r="E11" s="2" t="str">
        <f ca="1"/>
        <v>VW</v>
      </c>
      <c r="F11" s="2">
        <f ca="1"/>
        <v>3.375</v>
      </c>
      <c r="G11" s="2" t="str">
        <f ca="1"/>
        <v>27 Jun 24</v>
      </c>
      <c r="H11" s="2" t="str">
        <f ca="1"/>
        <v>PERP/CALL</v>
      </c>
      <c r="I11" s="2">
        <f ca="1"/>
        <v>1250000000</v>
      </c>
      <c r="J11" s="2" t="str">
        <f ca="1"/>
        <v>VW 3 3/8 PERP nc-24</v>
      </c>
      <c r="K11" s="2" t="str">
        <f ca="1"/>
        <v>Consumer, Cyclical</v>
      </c>
    </row>
    <row r="12" spans="1:14" s="2" customFormat="1" x14ac:dyDescent="0.25">
      <c r="B12" s="2" t="str">
        <f ca="1"/>
        <v>EK131372 Corp</v>
      </c>
      <c r="C12" s="2" t="str">
        <f ca="1"/>
        <v>XS1048428442</v>
      </c>
      <c r="D12" s="2" t="str">
        <f ca="1"/>
        <v>VW 4 5/8 PERP</v>
      </c>
      <c r="E12" s="2" t="str">
        <f ca="1"/>
        <v>VW</v>
      </c>
      <c r="F12" s="2">
        <f ca="1"/>
        <v>4.625</v>
      </c>
      <c r="G12" s="2" t="str">
        <f ca="1"/>
        <v>24 Mar 26</v>
      </c>
      <c r="H12" s="2" t="str">
        <f ca="1"/>
        <v>PERP/CALL</v>
      </c>
      <c r="I12" s="2">
        <f ca="1"/>
        <v>1750000000</v>
      </c>
      <c r="J12" s="2" t="str">
        <f ca="1"/>
        <v>VW 4 5/8 PERP nc-26</v>
      </c>
      <c r="K12" s="2" t="str">
        <f ca="1"/>
        <v>Consumer, Cyclical</v>
      </c>
    </row>
    <row r="13" spans="1:14" s="2" customFormat="1" x14ac:dyDescent="0.25">
      <c r="B13" s="2" t="str">
        <f ca="1"/>
        <v>AN880326 Corp</v>
      </c>
      <c r="C13" s="2" t="str">
        <f ca="1"/>
        <v>XS1629774230</v>
      </c>
      <c r="D13" s="2" t="str">
        <f ca="1"/>
        <v>VW 3 7/8 PERP</v>
      </c>
      <c r="E13" s="2" t="str">
        <f ca="1"/>
        <v>VW</v>
      </c>
      <c r="F13" s="2">
        <f ca="1"/>
        <v>3.875</v>
      </c>
      <c r="G13" s="2" t="str">
        <f ca="1"/>
        <v>14 Jun 27</v>
      </c>
      <c r="H13" s="2" t="str">
        <f ca="1"/>
        <v>PERP/CALL</v>
      </c>
      <c r="I13" s="2">
        <f ca="1"/>
        <v>2000000000</v>
      </c>
      <c r="J13" s="2" t="str">
        <f ca="1"/>
        <v>VW 3 7/8 PERP nc-27</v>
      </c>
      <c r="K13" s="2" t="str">
        <f ca="1"/>
        <v>Consumer, Cyclical</v>
      </c>
    </row>
    <row r="14" spans="1:14" s="2" customFormat="1" x14ac:dyDescent="0.25">
      <c r="B14" s="2" t="str">
        <f ca="1"/>
        <v>AT214434 Corp</v>
      </c>
      <c r="C14" s="2" t="str">
        <f ca="1"/>
        <v>XS1799939027</v>
      </c>
      <c r="D14" s="2" t="str">
        <f ca="1"/>
        <v>VW 4 5/8 PERP</v>
      </c>
      <c r="E14" s="2" t="str">
        <f ca="1"/>
        <v>VW</v>
      </c>
      <c r="F14" s="2">
        <f ca="1"/>
        <v>4.625</v>
      </c>
      <c r="G14" s="2" t="str">
        <f ca="1"/>
        <v>27 Jun 28</v>
      </c>
      <c r="H14" s="2" t="str">
        <f ca="1"/>
        <v>PERP/CALL</v>
      </c>
      <c r="I14" s="2">
        <f ca="1"/>
        <v>1500000000</v>
      </c>
      <c r="J14" s="2" t="str">
        <f ca="1"/>
        <v>VW 4 5/8 PERP nc-28</v>
      </c>
      <c r="K14" s="2" t="str">
        <f ca="1"/>
        <v>Consumer, Cyclical</v>
      </c>
    </row>
    <row r="15" spans="1:14" s="2" customFormat="1" x14ac:dyDescent="0.25">
      <c r="B15" s="2" t="str">
        <f ca="1"/>
        <v>EK811579 Corp</v>
      </c>
      <c r="C15" s="2" t="str">
        <f ca="1"/>
        <v>XS1206541366</v>
      </c>
      <c r="D15" s="2" t="str">
        <f ca="1"/>
        <v>VW 3 1/2 PERP</v>
      </c>
      <c r="E15" s="2" t="str">
        <f ca="1"/>
        <v>VW</v>
      </c>
      <c r="F15" s="2">
        <f ca="1"/>
        <v>3.5</v>
      </c>
      <c r="G15" s="2" t="str">
        <f ca="1"/>
        <v>20 Mar 30</v>
      </c>
      <c r="H15" s="2" t="str">
        <f ca="1"/>
        <v>PERP/CALL</v>
      </c>
      <c r="I15" s="2">
        <f ca="1"/>
        <v>1400000000</v>
      </c>
      <c r="J15" s="2" t="str">
        <f ca="1"/>
        <v>VW 3 1/2 PERP nc-30</v>
      </c>
      <c r="K15" s="2" t="str">
        <f ca="1"/>
        <v>Consumer, Cyclical</v>
      </c>
    </row>
    <row r="16" spans="1:14" s="2" customFormat="1" x14ac:dyDescent="0.25"/>
    <row r="17" spans="1:515" s="2" customFormat="1" x14ac:dyDescent="0.25"/>
    <row r="18" spans="1:515" s="2" customFormat="1" x14ac:dyDescent="0.25"/>
    <row r="19" spans="1:515" s="2" customFormat="1" x14ac:dyDescent="0.25"/>
    <row r="20" spans="1:515" s="2" customFormat="1" x14ac:dyDescent="0.25"/>
    <row r="21" spans="1:515" s="2" customFormat="1" x14ac:dyDescent="0.25"/>
    <row r="22" spans="1:515" s="2" customFormat="1" x14ac:dyDescent="0.25">
      <c r="A22" s="2" t="s">
        <v>413</v>
      </c>
      <c r="B22" s="6" t="s">
        <v>108</v>
      </c>
    </row>
    <row r="23" spans="1:515" s="2" customFormat="1" x14ac:dyDescent="0.25">
      <c r="D23" s="2" t="s">
        <v>414</v>
      </c>
      <c r="F23" s="2">
        <v>1</v>
      </c>
      <c r="G23" s="2">
        <f>F23+1</f>
        <v>2</v>
      </c>
      <c r="H23" s="2">
        <f t="shared" ref="H23:BS23" si="0">G23+1</f>
        <v>3</v>
      </c>
      <c r="I23" s="2">
        <f t="shared" si="0"/>
        <v>4</v>
      </c>
      <c r="J23" s="2">
        <f t="shared" si="0"/>
        <v>5</v>
      </c>
      <c r="K23" s="2">
        <f t="shared" si="0"/>
        <v>6</v>
      </c>
      <c r="L23" s="2">
        <f t="shared" si="0"/>
        <v>7</v>
      </c>
      <c r="M23" s="2">
        <f t="shared" si="0"/>
        <v>8</v>
      </c>
      <c r="N23" s="2">
        <f t="shared" si="0"/>
        <v>9</v>
      </c>
      <c r="O23" s="2">
        <f t="shared" si="0"/>
        <v>10</v>
      </c>
      <c r="P23" s="2">
        <f t="shared" si="0"/>
        <v>11</v>
      </c>
      <c r="Q23" s="2">
        <f t="shared" si="0"/>
        <v>12</v>
      </c>
      <c r="R23" s="2">
        <f t="shared" si="0"/>
        <v>13</v>
      </c>
      <c r="S23" s="2">
        <f t="shared" si="0"/>
        <v>14</v>
      </c>
      <c r="T23" s="2">
        <f t="shared" si="0"/>
        <v>15</v>
      </c>
      <c r="U23" s="2">
        <f t="shared" si="0"/>
        <v>16</v>
      </c>
      <c r="V23" s="2">
        <f t="shared" si="0"/>
        <v>17</v>
      </c>
      <c r="W23" s="2">
        <f t="shared" si="0"/>
        <v>18</v>
      </c>
      <c r="X23" s="2">
        <f t="shared" si="0"/>
        <v>19</v>
      </c>
      <c r="Y23" s="2">
        <f t="shared" si="0"/>
        <v>20</v>
      </c>
      <c r="Z23" s="2">
        <f t="shared" si="0"/>
        <v>21</v>
      </c>
      <c r="AA23" s="2">
        <f t="shared" si="0"/>
        <v>22</v>
      </c>
      <c r="AB23" s="2">
        <f t="shared" si="0"/>
        <v>23</v>
      </c>
      <c r="AC23" s="2">
        <f t="shared" si="0"/>
        <v>24</v>
      </c>
      <c r="AD23" s="2">
        <f t="shared" si="0"/>
        <v>25</v>
      </c>
      <c r="AE23" s="2">
        <f t="shared" si="0"/>
        <v>26</v>
      </c>
      <c r="AF23" s="2">
        <f t="shared" si="0"/>
        <v>27</v>
      </c>
      <c r="AG23" s="2">
        <f t="shared" si="0"/>
        <v>28</v>
      </c>
      <c r="AH23" s="2">
        <f t="shared" si="0"/>
        <v>29</v>
      </c>
      <c r="AI23" s="2">
        <f t="shared" si="0"/>
        <v>30</v>
      </c>
      <c r="AJ23" s="2">
        <f t="shared" si="0"/>
        <v>31</v>
      </c>
      <c r="AK23" s="2">
        <f t="shared" si="0"/>
        <v>32</v>
      </c>
      <c r="AL23" s="2">
        <f t="shared" si="0"/>
        <v>33</v>
      </c>
      <c r="AM23" s="2">
        <f t="shared" si="0"/>
        <v>34</v>
      </c>
      <c r="AN23" s="2">
        <f t="shared" si="0"/>
        <v>35</v>
      </c>
      <c r="AO23" s="2">
        <f t="shared" si="0"/>
        <v>36</v>
      </c>
      <c r="AP23" s="2">
        <f t="shared" si="0"/>
        <v>37</v>
      </c>
      <c r="AQ23" s="2">
        <f t="shared" si="0"/>
        <v>38</v>
      </c>
      <c r="AR23" s="2">
        <f t="shared" si="0"/>
        <v>39</v>
      </c>
      <c r="AS23" s="2">
        <f t="shared" si="0"/>
        <v>40</v>
      </c>
      <c r="AT23" s="2">
        <f t="shared" si="0"/>
        <v>41</v>
      </c>
      <c r="AU23" s="2">
        <f t="shared" si="0"/>
        <v>42</v>
      </c>
      <c r="AV23" s="2">
        <f t="shared" si="0"/>
        <v>43</v>
      </c>
      <c r="AW23" s="2">
        <f t="shared" si="0"/>
        <v>44</v>
      </c>
      <c r="AX23" s="2">
        <f t="shared" si="0"/>
        <v>45</v>
      </c>
      <c r="AY23" s="2">
        <f t="shared" si="0"/>
        <v>46</v>
      </c>
      <c r="AZ23" s="2">
        <f t="shared" si="0"/>
        <v>47</v>
      </c>
      <c r="BA23" s="2">
        <f t="shared" si="0"/>
        <v>48</v>
      </c>
      <c r="BB23" s="2">
        <f t="shared" si="0"/>
        <v>49</v>
      </c>
      <c r="BC23" s="2">
        <f t="shared" si="0"/>
        <v>50</v>
      </c>
      <c r="BD23" s="2">
        <f t="shared" si="0"/>
        <v>51</v>
      </c>
      <c r="BE23" s="2">
        <f t="shared" si="0"/>
        <v>52</v>
      </c>
      <c r="BF23" s="2">
        <f t="shared" si="0"/>
        <v>53</v>
      </c>
      <c r="BG23" s="2">
        <f t="shared" si="0"/>
        <v>54</v>
      </c>
      <c r="BH23" s="2">
        <f t="shared" si="0"/>
        <v>55</v>
      </c>
      <c r="BI23" s="2">
        <f t="shared" si="0"/>
        <v>56</v>
      </c>
      <c r="BJ23" s="2">
        <f t="shared" si="0"/>
        <v>57</v>
      </c>
      <c r="BK23" s="2">
        <f t="shared" si="0"/>
        <v>58</v>
      </c>
      <c r="BL23" s="2">
        <f t="shared" si="0"/>
        <v>59</v>
      </c>
      <c r="BM23" s="2">
        <f t="shared" si="0"/>
        <v>60</v>
      </c>
      <c r="BN23" s="2">
        <f t="shared" si="0"/>
        <v>61</v>
      </c>
      <c r="BO23" s="2">
        <f t="shared" si="0"/>
        <v>62</v>
      </c>
      <c r="BP23" s="2">
        <f t="shared" si="0"/>
        <v>63</v>
      </c>
      <c r="BQ23" s="2">
        <f t="shared" si="0"/>
        <v>64</v>
      </c>
      <c r="BR23" s="2">
        <f t="shared" si="0"/>
        <v>65</v>
      </c>
      <c r="BS23" s="2">
        <f t="shared" si="0"/>
        <v>66</v>
      </c>
      <c r="BT23" s="2">
        <f t="shared" ref="BT23:EE23" si="1">BS23+1</f>
        <v>67</v>
      </c>
      <c r="BU23" s="2">
        <f t="shared" si="1"/>
        <v>68</v>
      </c>
      <c r="BV23" s="2">
        <f t="shared" si="1"/>
        <v>69</v>
      </c>
      <c r="BW23" s="2">
        <f t="shared" si="1"/>
        <v>70</v>
      </c>
      <c r="BX23" s="2">
        <f t="shared" si="1"/>
        <v>71</v>
      </c>
      <c r="BY23" s="2">
        <f t="shared" si="1"/>
        <v>72</v>
      </c>
      <c r="BZ23" s="2">
        <f t="shared" si="1"/>
        <v>73</v>
      </c>
      <c r="CA23" s="2">
        <f t="shared" si="1"/>
        <v>74</v>
      </c>
      <c r="CB23" s="2">
        <f t="shared" si="1"/>
        <v>75</v>
      </c>
      <c r="CC23" s="2">
        <f t="shared" si="1"/>
        <v>76</v>
      </c>
      <c r="CD23" s="2">
        <f t="shared" si="1"/>
        <v>77</v>
      </c>
      <c r="CE23" s="2">
        <f t="shared" si="1"/>
        <v>78</v>
      </c>
      <c r="CF23" s="2">
        <f t="shared" si="1"/>
        <v>79</v>
      </c>
      <c r="CG23" s="2">
        <f t="shared" si="1"/>
        <v>80</v>
      </c>
      <c r="CH23" s="2">
        <f t="shared" si="1"/>
        <v>81</v>
      </c>
      <c r="CI23" s="2">
        <f t="shared" si="1"/>
        <v>82</v>
      </c>
      <c r="CJ23" s="2">
        <f t="shared" si="1"/>
        <v>83</v>
      </c>
      <c r="CK23" s="2">
        <f t="shared" si="1"/>
        <v>84</v>
      </c>
      <c r="CL23" s="2">
        <f t="shared" si="1"/>
        <v>85</v>
      </c>
      <c r="CM23" s="2">
        <f t="shared" si="1"/>
        <v>86</v>
      </c>
      <c r="CN23" s="2">
        <f t="shared" si="1"/>
        <v>87</v>
      </c>
      <c r="CO23" s="2">
        <f t="shared" si="1"/>
        <v>88</v>
      </c>
      <c r="CP23" s="2">
        <f t="shared" si="1"/>
        <v>89</v>
      </c>
      <c r="CQ23" s="2">
        <f t="shared" si="1"/>
        <v>90</v>
      </c>
      <c r="CR23" s="2">
        <f t="shared" si="1"/>
        <v>91</v>
      </c>
      <c r="CS23" s="2">
        <f t="shared" si="1"/>
        <v>92</v>
      </c>
      <c r="CT23" s="2">
        <f t="shared" si="1"/>
        <v>93</v>
      </c>
      <c r="CU23" s="2">
        <f t="shared" si="1"/>
        <v>94</v>
      </c>
      <c r="CV23" s="2">
        <f t="shared" si="1"/>
        <v>95</v>
      </c>
      <c r="CW23" s="2">
        <f t="shared" si="1"/>
        <v>96</v>
      </c>
      <c r="CX23" s="2">
        <f t="shared" si="1"/>
        <v>97</v>
      </c>
      <c r="CY23" s="2">
        <f t="shared" si="1"/>
        <v>98</v>
      </c>
      <c r="CZ23" s="2">
        <f t="shared" si="1"/>
        <v>99</v>
      </c>
      <c r="DA23" s="2">
        <f t="shared" si="1"/>
        <v>100</v>
      </c>
      <c r="DB23" s="2">
        <f t="shared" si="1"/>
        <v>101</v>
      </c>
      <c r="DC23" s="2">
        <f t="shared" si="1"/>
        <v>102</v>
      </c>
      <c r="DD23" s="2">
        <f t="shared" si="1"/>
        <v>103</v>
      </c>
      <c r="DE23" s="2">
        <f t="shared" si="1"/>
        <v>104</v>
      </c>
      <c r="DF23" s="2">
        <f t="shared" si="1"/>
        <v>105</v>
      </c>
      <c r="DG23" s="2">
        <f t="shared" si="1"/>
        <v>106</v>
      </c>
      <c r="DH23" s="2">
        <f t="shared" si="1"/>
        <v>107</v>
      </c>
      <c r="DI23" s="2">
        <f t="shared" si="1"/>
        <v>108</v>
      </c>
      <c r="DJ23" s="2">
        <f t="shared" si="1"/>
        <v>109</v>
      </c>
      <c r="DK23" s="2">
        <f t="shared" si="1"/>
        <v>110</v>
      </c>
      <c r="DL23" s="2">
        <f t="shared" si="1"/>
        <v>111</v>
      </c>
      <c r="DM23" s="2">
        <f t="shared" si="1"/>
        <v>112</v>
      </c>
      <c r="DN23" s="2">
        <f t="shared" si="1"/>
        <v>113</v>
      </c>
      <c r="DO23" s="2">
        <f t="shared" si="1"/>
        <v>114</v>
      </c>
      <c r="DP23" s="2">
        <f t="shared" si="1"/>
        <v>115</v>
      </c>
      <c r="DQ23" s="2">
        <f t="shared" si="1"/>
        <v>116</v>
      </c>
      <c r="DR23" s="2">
        <f t="shared" si="1"/>
        <v>117</v>
      </c>
      <c r="DS23" s="2">
        <f t="shared" si="1"/>
        <v>118</v>
      </c>
      <c r="DT23" s="2">
        <f t="shared" si="1"/>
        <v>119</v>
      </c>
      <c r="DU23" s="2">
        <f t="shared" si="1"/>
        <v>120</v>
      </c>
      <c r="DV23" s="2">
        <f t="shared" si="1"/>
        <v>121</v>
      </c>
      <c r="DW23" s="2">
        <f t="shared" si="1"/>
        <v>122</v>
      </c>
      <c r="DX23" s="2">
        <f t="shared" si="1"/>
        <v>123</v>
      </c>
      <c r="DY23" s="2">
        <f t="shared" si="1"/>
        <v>124</v>
      </c>
      <c r="DZ23" s="2">
        <f t="shared" si="1"/>
        <v>125</v>
      </c>
      <c r="EA23" s="2">
        <f t="shared" si="1"/>
        <v>126</v>
      </c>
      <c r="EB23" s="2">
        <f t="shared" si="1"/>
        <v>127</v>
      </c>
      <c r="EC23" s="2">
        <f t="shared" si="1"/>
        <v>128</v>
      </c>
      <c r="ED23" s="2">
        <f t="shared" si="1"/>
        <v>129</v>
      </c>
      <c r="EE23" s="2">
        <f t="shared" si="1"/>
        <v>130</v>
      </c>
      <c r="EF23" s="2">
        <f t="shared" ref="EF23:GQ23" si="2">EE23+1</f>
        <v>131</v>
      </c>
      <c r="EG23" s="2">
        <f t="shared" si="2"/>
        <v>132</v>
      </c>
      <c r="EH23" s="2">
        <f t="shared" si="2"/>
        <v>133</v>
      </c>
      <c r="EI23" s="2">
        <f t="shared" si="2"/>
        <v>134</v>
      </c>
      <c r="EJ23" s="2">
        <f t="shared" si="2"/>
        <v>135</v>
      </c>
      <c r="EK23" s="2">
        <f t="shared" si="2"/>
        <v>136</v>
      </c>
      <c r="EL23" s="2">
        <f t="shared" si="2"/>
        <v>137</v>
      </c>
      <c r="EM23" s="2">
        <f t="shared" si="2"/>
        <v>138</v>
      </c>
      <c r="EN23" s="2">
        <f t="shared" si="2"/>
        <v>139</v>
      </c>
      <c r="EO23" s="2">
        <f t="shared" si="2"/>
        <v>140</v>
      </c>
      <c r="EP23" s="2">
        <f t="shared" si="2"/>
        <v>141</v>
      </c>
      <c r="EQ23" s="2">
        <f t="shared" si="2"/>
        <v>142</v>
      </c>
      <c r="ER23" s="2">
        <f t="shared" si="2"/>
        <v>143</v>
      </c>
      <c r="ES23" s="2">
        <f t="shared" si="2"/>
        <v>144</v>
      </c>
      <c r="ET23" s="2">
        <f t="shared" si="2"/>
        <v>145</v>
      </c>
      <c r="EU23" s="2">
        <f t="shared" si="2"/>
        <v>146</v>
      </c>
      <c r="EV23" s="2">
        <f t="shared" si="2"/>
        <v>147</v>
      </c>
      <c r="EW23" s="2">
        <f t="shared" si="2"/>
        <v>148</v>
      </c>
      <c r="EX23" s="2">
        <f t="shared" si="2"/>
        <v>149</v>
      </c>
      <c r="EY23" s="2">
        <f t="shared" si="2"/>
        <v>150</v>
      </c>
      <c r="EZ23" s="2">
        <f t="shared" si="2"/>
        <v>151</v>
      </c>
      <c r="FA23" s="2">
        <f t="shared" si="2"/>
        <v>152</v>
      </c>
      <c r="FB23" s="2">
        <f t="shared" si="2"/>
        <v>153</v>
      </c>
      <c r="FC23" s="2">
        <f t="shared" si="2"/>
        <v>154</v>
      </c>
      <c r="FD23" s="2">
        <f t="shared" si="2"/>
        <v>155</v>
      </c>
      <c r="FE23" s="2">
        <f t="shared" si="2"/>
        <v>156</v>
      </c>
      <c r="FF23" s="2">
        <f t="shared" si="2"/>
        <v>157</v>
      </c>
      <c r="FG23" s="2">
        <f t="shared" si="2"/>
        <v>158</v>
      </c>
      <c r="FH23" s="2">
        <f t="shared" si="2"/>
        <v>159</v>
      </c>
      <c r="FI23" s="2">
        <f t="shared" si="2"/>
        <v>160</v>
      </c>
      <c r="FJ23" s="2">
        <f t="shared" si="2"/>
        <v>161</v>
      </c>
      <c r="FK23" s="2">
        <f t="shared" si="2"/>
        <v>162</v>
      </c>
      <c r="FL23" s="2">
        <f t="shared" si="2"/>
        <v>163</v>
      </c>
      <c r="FM23" s="2">
        <f t="shared" si="2"/>
        <v>164</v>
      </c>
      <c r="FN23" s="2">
        <f t="shared" si="2"/>
        <v>165</v>
      </c>
      <c r="FO23" s="2">
        <f t="shared" si="2"/>
        <v>166</v>
      </c>
      <c r="FP23" s="2">
        <f t="shared" si="2"/>
        <v>167</v>
      </c>
      <c r="FQ23" s="2">
        <f t="shared" si="2"/>
        <v>168</v>
      </c>
      <c r="FR23" s="2">
        <f t="shared" si="2"/>
        <v>169</v>
      </c>
      <c r="FS23" s="2">
        <f t="shared" si="2"/>
        <v>170</v>
      </c>
      <c r="FT23" s="2">
        <f t="shared" si="2"/>
        <v>171</v>
      </c>
      <c r="FU23" s="2">
        <f t="shared" si="2"/>
        <v>172</v>
      </c>
      <c r="FV23" s="2">
        <f t="shared" si="2"/>
        <v>173</v>
      </c>
      <c r="FW23" s="2">
        <f t="shared" si="2"/>
        <v>174</v>
      </c>
      <c r="FX23" s="2">
        <f t="shared" si="2"/>
        <v>175</v>
      </c>
      <c r="FY23" s="2">
        <f t="shared" si="2"/>
        <v>176</v>
      </c>
      <c r="FZ23" s="2">
        <f t="shared" si="2"/>
        <v>177</v>
      </c>
      <c r="GA23" s="2">
        <f t="shared" si="2"/>
        <v>178</v>
      </c>
      <c r="GB23" s="2">
        <f t="shared" si="2"/>
        <v>179</v>
      </c>
      <c r="GC23" s="2">
        <f t="shared" si="2"/>
        <v>180</v>
      </c>
      <c r="GD23" s="2">
        <f t="shared" si="2"/>
        <v>181</v>
      </c>
      <c r="GE23" s="2">
        <f t="shared" si="2"/>
        <v>182</v>
      </c>
      <c r="GF23" s="2">
        <f t="shared" si="2"/>
        <v>183</v>
      </c>
      <c r="GG23" s="2">
        <f t="shared" si="2"/>
        <v>184</v>
      </c>
      <c r="GH23" s="2">
        <f t="shared" si="2"/>
        <v>185</v>
      </c>
      <c r="GI23" s="2">
        <f t="shared" si="2"/>
        <v>186</v>
      </c>
      <c r="GJ23" s="2">
        <f t="shared" si="2"/>
        <v>187</v>
      </c>
      <c r="GK23" s="2">
        <f t="shared" si="2"/>
        <v>188</v>
      </c>
      <c r="GL23" s="2">
        <f t="shared" si="2"/>
        <v>189</v>
      </c>
      <c r="GM23" s="2">
        <f t="shared" si="2"/>
        <v>190</v>
      </c>
      <c r="GN23" s="2">
        <f t="shared" si="2"/>
        <v>191</v>
      </c>
      <c r="GO23" s="2">
        <f t="shared" si="2"/>
        <v>192</v>
      </c>
      <c r="GP23" s="2">
        <f t="shared" si="2"/>
        <v>193</v>
      </c>
      <c r="GQ23" s="2">
        <f t="shared" si="2"/>
        <v>194</v>
      </c>
      <c r="GR23" s="2">
        <f t="shared" ref="GR23:JC23" si="3">GQ23+1</f>
        <v>195</v>
      </c>
      <c r="GS23" s="2">
        <f t="shared" si="3"/>
        <v>196</v>
      </c>
      <c r="GT23" s="2">
        <f t="shared" si="3"/>
        <v>197</v>
      </c>
      <c r="GU23" s="2">
        <f t="shared" si="3"/>
        <v>198</v>
      </c>
      <c r="GV23" s="2">
        <f t="shared" si="3"/>
        <v>199</v>
      </c>
      <c r="GW23" s="2">
        <f t="shared" si="3"/>
        <v>200</v>
      </c>
      <c r="GX23" s="2">
        <f t="shared" si="3"/>
        <v>201</v>
      </c>
      <c r="GY23" s="2">
        <f t="shared" si="3"/>
        <v>202</v>
      </c>
      <c r="GZ23" s="2">
        <f t="shared" si="3"/>
        <v>203</v>
      </c>
      <c r="HA23" s="2">
        <f t="shared" si="3"/>
        <v>204</v>
      </c>
      <c r="HB23" s="2">
        <f t="shared" si="3"/>
        <v>205</v>
      </c>
      <c r="HC23" s="2">
        <f t="shared" si="3"/>
        <v>206</v>
      </c>
      <c r="HD23" s="2">
        <f t="shared" si="3"/>
        <v>207</v>
      </c>
      <c r="HE23" s="2">
        <f t="shared" si="3"/>
        <v>208</v>
      </c>
      <c r="HF23" s="2">
        <f t="shared" si="3"/>
        <v>209</v>
      </c>
      <c r="HG23" s="2">
        <f t="shared" si="3"/>
        <v>210</v>
      </c>
      <c r="HH23" s="2">
        <f t="shared" si="3"/>
        <v>211</v>
      </c>
      <c r="HI23" s="2">
        <f t="shared" si="3"/>
        <v>212</v>
      </c>
      <c r="HJ23" s="2">
        <f t="shared" si="3"/>
        <v>213</v>
      </c>
      <c r="HK23" s="2">
        <f t="shared" si="3"/>
        <v>214</v>
      </c>
      <c r="HL23" s="2">
        <f t="shared" si="3"/>
        <v>215</v>
      </c>
      <c r="HM23" s="2">
        <f t="shared" si="3"/>
        <v>216</v>
      </c>
      <c r="HN23" s="2">
        <f t="shared" si="3"/>
        <v>217</v>
      </c>
      <c r="HO23" s="2">
        <f t="shared" si="3"/>
        <v>218</v>
      </c>
      <c r="HP23" s="2">
        <f t="shared" si="3"/>
        <v>219</v>
      </c>
      <c r="HQ23" s="2">
        <f t="shared" si="3"/>
        <v>220</v>
      </c>
      <c r="HR23" s="2">
        <f t="shared" si="3"/>
        <v>221</v>
      </c>
      <c r="HS23" s="2">
        <f t="shared" si="3"/>
        <v>222</v>
      </c>
      <c r="HT23" s="2">
        <f t="shared" si="3"/>
        <v>223</v>
      </c>
      <c r="HU23" s="2">
        <f t="shared" si="3"/>
        <v>224</v>
      </c>
      <c r="HV23" s="2">
        <f t="shared" si="3"/>
        <v>225</v>
      </c>
      <c r="HW23" s="2">
        <f t="shared" si="3"/>
        <v>226</v>
      </c>
      <c r="HX23" s="2">
        <f t="shared" si="3"/>
        <v>227</v>
      </c>
      <c r="HY23" s="2">
        <f t="shared" si="3"/>
        <v>228</v>
      </c>
      <c r="HZ23" s="2">
        <f t="shared" si="3"/>
        <v>229</v>
      </c>
      <c r="IA23" s="2">
        <f t="shared" si="3"/>
        <v>230</v>
      </c>
      <c r="IB23" s="2">
        <f t="shared" si="3"/>
        <v>231</v>
      </c>
      <c r="IC23" s="2">
        <f t="shared" si="3"/>
        <v>232</v>
      </c>
      <c r="ID23" s="2">
        <f t="shared" si="3"/>
        <v>233</v>
      </c>
      <c r="IE23" s="2">
        <f t="shared" si="3"/>
        <v>234</v>
      </c>
      <c r="IF23" s="2">
        <f t="shared" si="3"/>
        <v>235</v>
      </c>
      <c r="IG23" s="2">
        <f t="shared" si="3"/>
        <v>236</v>
      </c>
      <c r="IH23" s="2">
        <f t="shared" si="3"/>
        <v>237</v>
      </c>
      <c r="II23" s="2">
        <f t="shared" si="3"/>
        <v>238</v>
      </c>
      <c r="IJ23" s="2">
        <f t="shared" si="3"/>
        <v>239</v>
      </c>
      <c r="IK23" s="2">
        <f t="shared" si="3"/>
        <v>240</v>
      </c>
      <c r="IL23" s="2">
        <f t="shared" si="3"/>
        <v>241</v>
      </c>
      <c r="IM23" s="2">
        <f t="shared" si="3"/>
        <v>242</v>
      </c>
      <c r="IN23" s="2">
        <f t="shared" si="3"/>
        <v>243</v>
      </c>
      <c r="IO23" s="2">
        <f t="shared" si="3"/>
        <v>244</v>
      </c>
      <c r="IP23" s="2">
        <f t="shared" si="3"/>
        <v>245</v>
      </c>
      <c r="IQ23" s="2">
        <f t="shared" si="3"/>
        <v>246</v>
      </c>
      <c r="IR23" s="2">
        <f t="shared" si="3"/>
        <v>247</v>
      </c>
      <c r="IS23" s="2">
        <f t="shared" si="3"/>
        <v>248</v>
      </c>
      <c r="IT23" s="2">
        <f t="shared" si="3"/>
        <v>249</v>
      </c>
      <c r="IU23" s="2">
        <f t="shared" si="3"/>
        <v>250</v>
      </c>
      <c r="IV23" s="2">
        <f t="shared" si="3"/>
        <v>251</v>
      </c>
      <c r="IW23" s="2">
        <f t="shared" si="3"/>
        <v>252</v>
      </c>
      <c r="IX23" s="2">
        <f t="shared" si="3"/>
        <v>253</v>
      </c>
      <c r="IY23" s="2">
        <f t="shared" si="3"/>
        <v>254</v>
      </c>
      <c r="IZ23" s="2">
        <f t="shared" si="3"/>
        <v>255</v>
      </c>
      <c r="JA23" s="2">
        <f t="shared" si="3"/>
        <v>256</v>
      </c>
      <c r="JB23" s="2">
        <f t="shared" si="3"/>
        <v>257</v>
      </c>
      <c r="JC23" s="2">
        <f t="shared" si="3"/>
        <v>258</v>
      </c>
      <c r="JD23" s="2">
        <f t="shared" ref="JD23:LO23" si="4">JC23+1</f>
        <v>259</v>
      </c>
      <c r="JE23" s="2">
        <f t="shared" si="4"/>
        <v>260</v>
      </c>
      <c r="JF23" s="2">
        <f t="shared" si="4"/>
        <v>261</v>
      </c>
      <c r="JG23" s="2">
        <f t="shared" si="4"/>
        <v>262</v>
      </c>
      <c r="JH23" s="2">
        <f t="shared" si="4"/>
        <v>263</v>
      </c>
      <c r="JI23" s="2">
        <f t="shared" si="4"/>
        <v>264</v>
      </c>
      <c r="JJ23" s="2">
        <f t="shared" si="4"/>
        <v>265</v>
      </c>
      <c r="JK23" s="2">
        <f t="shared" si="4"/>
        <v>266</v>
      </c>
      <c r="JL23" s="2">
        <f t="shared" si="4"/>
        <v>267</v>
      </c>
      <c r="JM23" s="2">
        <f t="shared" si="4"/>
        <v>268</v>
      </c>
      <c r="JN23" s="2">
        <f t="shared" si="4"/>
        <v>269</v>
      </c>
      <c r="JO23" s="2">
        <f t="shared" si="4"/>
        <v>270</v>
      </c>
      <c r="JP23" s="2">
        <f t="shared" si="4"/>
        <v>271</v>
      </c>
      <c r="JQ23" s="2">
        <f t="shared" si="4"/>
        <v>272</v>
      </c>
      <c r="JR23" s="2">
        <f t="shared" si="4"/>
        <v>273</v>
      </c>
      <c r="JS23" s="2">
        <f t="shared" si="4"/>
        <v>274</v>
      </c>
      <c r="JT23" s="2">
        <f t="shared" si="4"/>
        <v>275</v>
      </c>
      <c r="JU23" s="2">
        <f t="shared" si="4"/>
        <v>276</v>
      </c>
      <c r="JV23" s="2">
        <f t="shared" si="4"/>
        <v>277</v>
      </c>
      <c r="JW23" s="2">
        <f t="shared" si="4"/>
        <v>278</v>
      </c>
      <c r="JX23" s="2">
        <f t="shared" si="4"/>
        <v>279</v>
      </c>
      <c r="JY23" s="2">
        <f t="shared" si="4"/>
        <v>280</v>
      </c>
      <c r="JZ23" s="2">
        <f t="shared" si="4"/>
        <v>281</v>
      </c>
      <c r="KA23" s="2">
        <f t="shared" si="4"/>
        <v>282</v>
      </c>
      <c r="KB23" s="2">
        <f t="shared" si="4"/>
        <v>283</v>
      </c>
      <c r="KC23" s="2">
        <f t="shared" si="4"/>
        <v>284</v>
      </c>
      <c r="KD23" s="2">
        <f t="shared" si="4"/>
        <v>285</v>
      </c>
      <c r="KE23" s="2">
        <f t="shared" si="4"/>
        <v>286</v>
      </c>
      <c r="KF23" s="2">
        <f t="shared" si="4"/>
        <v>287</v>
      </c>
      <c r="KG23" s="2">
        <f t="shared" si="4"/>
        <v>288</v>
      </c>
      <c r="KH23" s="2">
        <f t="shared" si="4"/>
        <v>289</v>
      </c>
      <c r="KI23" s="2">
        <f t="shared" si="4"/>
        <v>290</v>
      </c>
      <c r="KJ23" s="2">
        <f t="shared" si="4"/>
        <v>291</v>
      </c>
      <c r="KK23" s="2">
        <f t="shared" si="4"/>
        <v>292</v>
      </c>
      <c r="KL23" s="2">
        <f t="shared" si="4"/>
        <v>293</v>
      </c>
      <c r="KM23" s="2">
        <f t="shared" si="4"/>
        <v>294</v>
      </c>
      <c r="KN23" s="2">
        <f t="shared" si="4"/>
        <v>295</v>
      </c>
      <c r="KO23" s="2">
        <f t="shared" si="4"/>
        <v>296</v>
      </c>
      <c r="KP23" s="2">
        <f t="shared" si="4"/>
        <v>297</v>
      </c>
      <c r="KQ23" s="2">
        <f t="shared" si="4"/>
        <v>298</v>
      </c>
      <c r="KR23" s="2">
        <f t="shared" si="4"/>
        <v>299</v>
      </c>
      <c r="KS23" s="2">
        <f t="shared" si="4"/>
        <v>300</v>
      </c>
      <c r="KT23" s="2">
        <f t="shared" si="4"/>
        <v>301</v>
      </c>
      <c r="KU23" s="2">
        <f t="shared" si="4"/>
        <v>302</v>
      </c>
      <c r="KV23" s="2">
        <f t="shared" si="4"/>
        <v>303</v>
      </c>
      <c r="KW23" s="2">
        <f t="shared" si="4"/>
        <v>304</v>
      </c>
      <c r="KX23" s="2">
        <f t="shared" si="4"/>
        <v>305</v>
      </c>
      <c r="KY23" s="2">
        <f t="shared" si="4"/>
        <v>306</v>
      </c>
      <c r="KZ23" s="2">
        <f t="shared" si="4"/>
        <v>307</v>
      </c>
      <c r="LA23" s="2">
        <f t="shared" si="4"/>
        <v>308</v>
      </c>
      <c r="LB23" s="2">
        <f t="shared" si="4"/>
        <v>309</v>
      </c>
      <c r="LC23" s="2">
        <f t="shared" si="4"/>
        <v>310</v>
      </c>
      <c r="LD23" s="2">
        <f t="shared" si="4"/>
        <v>311</v>
      </c>
      <c r="LE23" s="2">
        <f t="shared" si="4"/>
        <v>312</v>
      </c>
      <c r="LF23" s="2">
        <f t="shared" si="4"/>
        <v>313</v>
      </c>
      <c r="LG23" s="2">
        <f t="shared" si="4"/>
        <v>314</v>
      </c>
      <c r="LH23" s="2">
        <f t="shared" si="4"/>
        <v>315</v>
      </c>
      <c r="LI23" s="2">
        <f t="shared" si="4"/>
        <v>316</v>
      </c>
      <c r="LJ23" s="2">
        <f t="shared" si="4"/>
        <v>317</v>
      </c>
      <c r="LK23" s="2">
        <f t="shared" si="4"/>
        <v>318</v>
      </c>
      <c r="LL23" s="2">
        <f t="shared" si="4"/>
        <v>319</v>
      </c>
      <c r="LM23" s="2">
        <f t="shared" si="4"/>
        <v>320</v>
      </c>
      <c r="LN23" s="2">
        <f t="shared" si="4"/>
        <v>321</v>
      </c>
      <c r="LO23" s="2">
        <f t="shared" si="4"/>
        <v>322</v>
      </c>
      <c r="LP23" s="2">
        <f t="shared" ref="LP23:OA23" si="5">LO23+1</f>
        <v>323</v>
      </c>
      <c r="LQ23" s="2">
        <f t="shared" si="5"/>
        <v>324</v>
      </c>
      <c r="LR23" s="2">
        <f t="shared" si="5"/>
        <v>325</v>
      </c>
      <c r="LS23" s="2">
        <f t="shared" si="5"/>
        <v>326</v>
      </c>
      <c r="LT23" s="2">
        <f t="shared" si="5"/>
        <v>327</v>
      </c>
      <c r="LU23" s="2">
        <f t="shared" si="5"/>
        <v>328</v>
      </c>
      <c r="LV23" s="2">
        <f t="shared" si="5"/>
        <v>329</v>
      </c>
      <c r="LW23" s="2">
        <f t="shared" si="5"/>
        <v>330</v>
      </c>
      <c r="LX23" s="2">
        <f t="shared" si="5"/>
        <v>331</v>
      </c>
      <c r="LY23" s="2">
        <f t="shared" si="5"/>
        <v>332</v>
      </c>
      <c r="LZ23" s="2">
        <f t="shared" si="5"/>
        <v>333</v>
      </c>
      <c r="MA23" s="2">
        <f t="shared" si="5"/>
        <v>334</v>
      </c>
      <c r="MB23" s="2">
        <f t="shared" si="5"/>
        <v>335</v>
      </c>
      <c r="MC23" s="2">
        <f t="shared" si="5"/>
        <v>336</v>
      </c>
      <c r="MD23" s="2">
        <f t="shared" si="5"/>
        <v>337</v>
      </c>
      <c r="ME23" s="2">
        <f t="shared" si="5"/>
        <v>338</v>
      </c>
      <c r="MF23" s="2">
        <f t="shared" si="5"/>
        <v>339</v>
      </c>
      <c r="MG23" s="2">
        <f t="shared" si="5"/>
        <v>340</v>
      </c>
      <c r="MH23" s="2">
        <f t="shared" si="5"/>
        <v>341</v>
      </c>
      <c r="MI23" s="2">
        <f t="shared" si="5"/>
        <v>342</v>
      </c>
      <c r="MJ23" s="2">
        <f t="shared" si="5"/>
        <v>343</v>
      </c>
      <c r="MK23" s="2">
        <f t="shared" si="5"/>
        <v>344</v>
      </c>
      <c r="ML23" s="2">
        <f t="shared" si="5"/>
        <v>345</v>
      </c>
      <c r="MM23" s="2">
        <f t="shared" si="5"/>
        <v>346</v>
      </c>
      <c r="MN23" s="2">
        <f t="shared" si="5"/>
        <v>347</v>
      </c>
      <c r="MO23" s="2">
        <f t="shared" si="5"/>
        <v>348</v>
      </c>
      <c r="MP23" s="2">
        <f t="shared" si="5"/>
        <v>349</v>
      </c>
      <c r="MQ23" s="2">
        <f t="shared" si="5"/>
        <v>350</v>
      </c>
      <c r="MR23" s="2">
        <f t="shared" si="5"/>
        <v>351</v>
      </c>
      <c r="MS23" s="2">
        <f t="shared" si="5"/>
        <v>352</v>
      </c>
      <c r="MT23" s="2">
        <f t="shared" si="5"/>
        <v>353</v>
      </c>
      <c r="MU23" s="2">
        <f t="shared" si="5"/>
        <v>354</v>
      </c>
      <c r="MV23" s="2">
        <f t="shared" si="5"/>
        <v>355</v>
      </c>
      <c r="MW23" s="2">
        <f t="shared" si="5"/>
        <v>356</v>
      </c>
      <c r="MX23" s="2">
        <f t="shared" si="5"/>
        <v>357</v>
      </c>
      <c r="MY23" s="2">
        <f t="shared" si="5"/>
        <v>358</v>
      </c>
      <c r="MZ23" s="2">
        <f t="shared" si="5"/>
        <v>359</v>
      </c>
      <c r="NA23" s="2">
        <f t="shared" si="5"/>
        <v>360</v>
      </c>
      <c r="NB23" s="2">
        <f t="shared" si="5"/>
        <v>361</v>
      </c>
      <c r="NC23" s="2">
        <f t="shared" si="5"/>
        <v>362</v>
      </c>
      <c r="ND23" s="2">
        <f t="shared" si="5"/>
        <v>363</v>
      </c>
      <c r="NE23" s="2">
        <f t="shared" si="5"/>
        <v>364</v>
      </c>
      <c r="NF23" s="2">
        <f t="shared" si="5"/>
        <v>365</v>
      </c>
      <c r="NG23" s="2">
        <f t="shared" si="5"/>
        <v>366</v>
      </c>
      <c r="NH23" s="2">
        <f t="shared" si="5"/>
        <v>367</v>
      </c>
      <c r="NI23" s="2">
        <f t="shared" si="5"/>
        <v>368</v>
      </c>
      <c r="NJ23" s="2">
        <f t="shared" si="5"/>
        <v>369</v>
      </c>
      <c r="NK23" s="2">
        <f t="shared" si="5"/>
        <v>370</v>
      </c>
      <c r="NL23" s="2">
        <f t="shared" si="5"/>
        <v>371</v>
      </c>
      <c r="NM23" s="2">
        <f t="shared" si="5"/>
        <v>372</v>
      </c>
      <c r="NN23" s="2">
        <f t="shared" si="5"/>
        <v>373</v>
      </c>
      <c r="NO23" s="2">
        <f t="shared" si="5"/>
        <v>374</v>
      </c>
      <c r="NP23" s="2">
        <f t="shared" si="5"/>
        <v>375</v>
      </c>
      <c r="NQ23" s="2">
        <f t="shared" si="5"/>
        <v>376</v>
      </c>
      <c r="NR23" s="2">
        <f t="shared" si="5"/>
        <v>377</v>
      </c>
      <c r="NS23" s="2">
        <f t="shared" si="5"/>
        <v>378</v>
      </c>
      <c r="NT23" s="2">
        <f t="shared" si="5"/>
        <v>379</v>
      </c>
      <c r="NU23" s="2">
        <f t="shared" si="5"/>
        <v>380</v>
      </c>
      <c r="NV23" s="2">
        <f t="shared" si="5"/>
        <v>381</v>
      </c>
      <c r="NW23" s="2">
        <f t="shared" si="5"/>
        <v>382</v>
      </c>
      <c r="NX23" s="2">
        <f t="shared" si="5"/>
        <v>383</v>
      </c>
      <c r="NY23" s="2">
        <f t="shared" si="5"/>
        <v>384</v>
      </c>
      <c r="NZ23" s="2">
        <f t="shared" si="5"/>
        <v>385</v>
      </c>
      <c r="OA23" s="2">
        <f t="shared" si="5"/>
        <v>386</v>
      </c>
      <c r="OB23" s="2">
        <f t="shared" ref="OB23:QM23" si="6">OA23+1</f>
        <v>387</v>
      </c>
      <c r="OC23" s="2">
        <f t="shared" si="6"/>
        <v>388</v>
      </c>
      <c r="OD23" s="2">
        <f t="shared" si="6"/>
        <v>389</v>
      </c>
      <c r="OE23" s="2">
        <f t="shared" si="6"/>
        <v>390</v>
      </c>
      <c r="OF23" s="2">
        <f t="shared" si="6"/>
        <v>391</v>
      </c>
      <c r="OG23" s="2">
        <f t="shared" si="6"/>
        <v>392</v>
      </c>
      <c r="OH23" s="2">
        <f t="shared" si="6"/>
        <v>393</v>
      </c>
      <c r="OI23" s="2">
        <f t="shared" si="6"/>
        <v>394</v>
      </c>
      <c r="OJ23" s="2">
        <f t="shared" si="6"/>
        <v>395</v>
      </c>
      <c r="OK23" s="2">
        <f t="shared" si="6"/>
        <v>396</v>
      </c>
      <c r="OL23" s="2">
        <f t="shared" si="6"/>
        <v>397</v>
      </c>
      <c r="OM23" s="2">
        <f t="shared" si="6"/>
        <v>398</v>
      </c>
      <c r="ON23" s="2">
        <f t="shared" si="6"/>
        <v>399</v>
      </c>
      <c r="OO23" s="2">
        <f t="shared" si="6"/>
        <v>400</v>
      </c>
      <c r="OP23" s="2">
        <f t="shared" si="6"/>
        <v>401</v>
      </c>
      <c r="OQ23" s="2">
        <f t="shared" si="6"/>
        <v>402</v>
      </c>
      <c r="OR23" s="2">
        <f t="shared" si="6"/>
        <v>403</v>
      </c>
      <c r="OS23" s="2">
        <f t="shared" si="6"/>
        <v>404</v>
      </c>
      <c r="OT23" s="2">
        <f t="shared" si="6"/>
        <v>405</v>
      </c>
      <c r="OU23" s="2">
        <f t="shared" si="6"/>
        <v>406</v>
      </c>
      <c r="OV23" s="2">
        <f t="shared" si="6"/>
        <v>407</v>
      </c>
      <c r="OW23" s="2">
        <f t="shared" si="6"/>
        <v>408</v>
      </c>
      <c r="OX23" s="2">
        <f t="shared" si="6"/>
        <v>409</v>
      </c>
      <c r="OY23" s="2">
        <f t="shared" si="6"/>
        <v>410</v>
      </c>
      <c r="OZ23" s="2">
        <f t="shared" si="6"/>
        <v>411</v>
      </c>
      <c r="PA23" s="2">
        <f t="shared" si="6"/>
        <v>412</v>
      </c>
      <c r="PB23" s="2">
        <f t="shared" si="6"/>
        <v>413</v>
      </c>
      <c r="PC23" s="2">
        <f t="shared" si="6"/>
        <v>414</v>
      </c>
      <c r="PD23" s="2">
        <f t="shared" si="6"/>
        <v>415</v>
      </c>
      <c r="PE23" s="2">
        <f t="shared" si="6"/>
        <v>416</v>
      </c>
      <c r="PF23" s="2">
        <f t="shared" si="6"/>
        <v>417</v>
      </c>
      <c r="PG23" s="2">
        <f t="shared" si="6"/>
        <v>418</v>
      </c>
      <c r="PH23" s="2">
        <f t="shared" si="6"/>
        <v>419</v>
      </c>
      <c r="PI23" s="2">
        <f t="shared" si="6"/>
        <v>420</v>
      </c>
      <c r="PJ23" s="2">
        <f t="shared" si="6"/>
        <v>421</v>
      </c>
      <c r="PK23" s="2">
        <f t="shared" si="6"/>
        <v>422</v>
      </c>
      <c r="PL23" s="2">
        <f t="shared" si="6"/>
        <v>423</v>
      </c>
      <c r="PM23" s="2">
        <f t="shared" si="6"/>
        <v>424</v>
      </c>
      <c r="PN23" s="2">
        <f t="shared" si="6"/>
        <v>425</v>
      </c>
      <c r="PO23" s="2">
        <f t="shared" si="6"/>
        <v>426</v>
      </c>
      <c r="PP23" s="2">
        <f t="shared" si="6"/>
        <v>427</v>
      </c>
      <c r="PQ23" s="2">
        <f t="shared" si="6"/>
        <v>428</v>
      </c>
      <c r="PR23" s="2">
        <f t="shared" si="6"/>
        <v>429</v>
      </c>
      <c r="PS23" s="2">
        <f t="shared" si="6"/>
        <v>430</v>
      </c>
      <c r="PT23" s="2">
        <f t="shared" si="6"/>
        <v>431</v>
      </c>
      <c r="PU23" s="2">
        <f t="shared" si="6"/>
        <v>432</v>
      </c>
      <c r="PV23" s="2">
        <f t="shared" si="6"/>
        <v>433</v>
      </c>
      <c r="PW23" s="2">
        <f t="shared" si="6"/>
        <v>434</v>
      </c>
      <c r="PX23" s="2">
        <f t="shared" si="6"/>
        <v>435</v>
      </c>
      <c r="PY23" s="2">
        <f t="shared" si="6"/>
        <v>436</v>
      </c>
      <c r="PZ23" s="2">
        <f t="shared" si="6"/>
        <v>437</v>
      </c>
      <c r="QA23" s="2">
        <f t="shared" si="6"/>
        <v>438</v>
      </c>
      <c r="QB23" s="2">
        <f t="shared" si="6"/>
        <v>439</v>
      </c>
      <c r="QC23" s="2">
        <f t="shared" si="6"/>
        <v>440</v>
      </c>
      <c r="QD23" s="2">
        <f t="shared" si="6"/>
        <v>441</v>
      </c>
      <c r="QE23" s="2">
        <f t="shared" si="6"/>
        <v>442</v>
      </c>
      <c r="QF23" s="2">
        <f t="shared" si="6"/>
        <v>443</v>
      </c>
      <c r="QG23" s="2">
        <f t="shared" si="6"/>
        <v>444</v>
      </c>
      <c r="QH23" s="2">
        <f t="shared" si="6"/>
        <v>445</v>
      </c>
      <c r="QI23" s="2">
        <f t="shared" si="6"/>
        <v>446</v>
      </c>
      <c r="QJ23" s="2">
        <f t="shared" si="6"/>
        <v>447</v>
      </c>
      <c r="QK23" s="2">
        <f t="shared" si="6"/>
        <v>448</v>
      </c>
      <c r="QL23" s="2">
        <f t="shared" si="6"/>
        <v>449</v>
      </c>
      <c r="QM23" s="2">
        <f t="shared" si="6"/>
        <v>450</v>
      </c>
      <c r="QN23" s="2">
        <f t="shared" ref="QN23:SQ23" si="7">QM23+1</f>
        <v>451</v>
      </c>
      <c r="QO23" s="2">
        <f t="shared" si="7"/>
        <v>452</v>
      </c>
      <c r="QP23" s="2">
        <f t="shared" si="7"/>
        <v>453</v>
      </c>
      <c r="QQ23" s="2">
        <f t="shared" si="7"/>
        <v>454</v>
      </c>
      <c r="QR23" s="2">
        <f t="shared" si="7"/>
        <v>455</v>
      </c>
      <c r="QS23" s="2">
        <f t="shared" si="7"/>
        <v>456</v>
      </c>
      <c r="QT23" s="2">
        <f t="shared" si="7"/>
        <v>457</v>
      </c>
      <c r="QU23" s="2">
        <f t="shared" si="7"/>
        <v>458</v>
      </c>
      <c r="QV23" s="2">
        <f t="shared" si="7"/>
        <v>459</v>
      </c>
      <c r="QW23" s="2">
        <f t="shared" si="7"/>
        <v>460</v>
      </c>
      <c r="QX23" s="2">
        <f t="shared" si="7"/>
        <v>461</v>
      </c>
      <c r="QY23" s="2">
        <f t="shared" si="7"/>
        <v>462</v>
      </c>
      <c r="QZ23" s="2">
        <f t="shared" si="7"/>
        <v>463</v>
      </c>
      <c r="RA23" s="2">
        <f t="shared" si="7"/>
        <v>464</v>
      </c>
      <c r="RB23" s="2">
        <f t="shared" si="7"/>
        <v>465</v>
      </c>
      <c r="RC23" s="2">
        <f t="shared" si="7"/>
        <v>466</v>
      </c>
      <c r="RD23" s="2">
        <f t="shared" si="7"/>
        <v>467</v>
      </c>
      <c r="RE23" s="2">
        <f t="shared" si="7"/>
        <v>468</v>
      </c>
      <c r="RF23" s="2">
        <f t="shared" si="7"/>
        <v>469</v>
      </c>
      <c r="RG23" s="2">
        <f t="shared" si="7"/>
        <v>470</v>
      </c>
      <c r="RH23" s="2">
        <f t="shared" si="7"/>
        <v>471</v>
      </c>
      <c r="RI23" s="2">
        <f t="shared" si="7"/>
        <v>472</v>
      </c>
      <c r="RJ23" s="2">
        <f t="shared" si="7"/>
        <v>473</v>
      </c>
      <c r="RK23" s="2">
        <f t="shared" si="7"/>
        <v>474</v>
      </c>
      <c r="RL23" s="2">
        <f t="shared" si="7"/>
        <v>475</v>
      </c>
      <c r="RM23" s="2">
        <f t="shared" si="7"/>
        <v>476</v>
      </c>
      <c r="RN23" s="2">
        <f t="shared" si="7"/>
        <v>477</v>
      </c>
      <c r="RO23" s="2">
        <f t="shared" si="7"/>
        <v>478</v>
      </c>
      <c r="RP23" s="2">
        <f t="shared" si="7"/>
        <v>479</v>
      </c>
      <c r="RQ23" s="2">
        <f t="shared" si="7"/>
        <v>480</v>
      </c>
      <c r="RR23" s="2">
        <f t="shared" si="7"/>
        <v>481</v>
      </c>
      <c r="RS23" s="2">
        <f t="shared" si="7"/>
        <v>482</v>
      </c>
      <c r="RT23" s="2">
        <f t="shared" si="7"/>
        <v>483</v>
      </c>
      <c r="RU23" s="2">
        <f t="shared" si="7"/>
        <v>484</v>
      </c>
      <c r="RV23" s="2">
        <f t="shared" si="7"/>
        <v>485</v>
      </c>
      <c r="RW23" s="2">
        <f t="shared" si="7"/>
        <v>486</v>
      </c>
      <c r="RX23" s="2">
        <f t="shared" si="7"/>
        <v>487</v>
      </c>
      <c r="RY23" s="2">
        <f t="shared" si="7"/>
        <v>488</v>
      </c>
      <c r="RZ23" s="2">
        <f t="shared" si="7"/>
        <v>489</v>
      </c>
      <c r="SA23" s="2">
        <f t="shared" si="7"/>
        <v>490</v>
      </c>
      <c r="SB23" s="2">
        <f t="shared" si="7"/>
        <v>491</v>
      </c>
      <c r="SC23" s="2">
        <f t="shared" si="7"/>
        <v>492</v>
      </c>
      <c r="SD23" s="2">
        <f t="shared" si="7"/>
        <v>493</v>
      </c>
      <c r="SE23" s="2">
        <f t="shared" si="7"/>
        <v>494</v>
      </c>
      <c r="SF23" s="2">
        <f t="shared" si="7"/>
        <v>495</v>
      </c>
      <c r="SG23" s="2">
        <f t="shared" si="7"/>
        <v>496</v>
      </c>
      <c r="SH23" s="2">
        <f t="shared" si="7"/>
        <v>497</v>
      </c>
      <c r="SI23" s="2">
        <f t="shared" si="7"/>
        <v>498</v>
      </c>
      <c r="SJ23" s="2">
        <f t="shared" si="7"/>
        <v>499</v>
      </c>
      <c r="SK23" s="2">
        <f t="shared" si="7"/>
        <v>500</v>
      </c>
      <c r="SL23" s="2">
        <f t="shared" si="7"/>
        <v>501</v>
      </c>
      <c r="SM23" s="2">
        <f t="shared" si="7"/>
        <v>502</v>
      </c>
      <c r="SN23" s="2">
        <f t="shared" si="7"/>
        <v>503</v>
      </c>
      <c r="SO23" s="2">
        <f t="shared" si="7"/>
        <v>504</v>
      </c>
      <c r="SP23" s="2">
        <f t="shared" si="7"/>
        <v>505</v>
      </c>
      <c r="SQ23" s="2">
        <f t="shared" si="7"/>
        <v>506</v>
      </c>
    </row>
    <row r="24" spans="1:515" s="2" customFormat="1" x14ac:dyDescent="0.25">
      <c r="B24" s="2" t="s">
        <v>225</v>
      </c>
      <c r="C24" s="2" t="s">
        <v>410</v>
      </c>
      <c r="D24" s="2" t="s">
        <v>116</v>
      </c>
      <c r="E24" s="2" t="s">
        <v>105</v>
      </c>
      <c r="F24" s="16">
        <f>_xll.BDH(D24,"px_last","-2AY",,"Dates=o","fill=C","sort=R","dir=H","cols=508;rows=1")</f>
        <v>44007</v>
      </c>
      <c r="G24" s="17">
        <v>44006</v>
      </c>
      <c r="H24" s="17">
        <v>44005</v>
      </c>
      <c r="I24" s="17">
        <v>44004</v>
      </c>
      <c r="J24" s="17">
        <v>44001</v>
      </c>
      <c r="K24" s="17">
        <v>44000</v>
      </c>
      <c r="L24" s="17">
        <v>43999</v>
      </c>
      <c r="M24" s="17">
        <v>43998</v>
      </c>
      <c r="N24" s="17">
        <v>43997</v>
      </c>
      <c r="O24" s="17">
        <v>43994</v>
      </c>
      <c r="P24" s="17">
        <v>43993</v>
      </c>
      <c r="Q24" s="17">
        <v>43992</v>
      </c>
      <c r="R24" s="17">
        <v>43991</v>
      </c>
      <c r="S24" s="17">
        <v>43990</v>
      </c>
      <c r="T24" s="17">
        <v>43987</v>
      </c>
      <c r="U24" s="17">
        <v>43986</v>
      </c>
      <c r="V24" s="17">
        <v>43985</v>
      </c>
      <c r="W24" s="17">
        <v>43984</v>
      </c>
      <c r="X24" s="17">
        <v>43983</v>
      </c>
      <c r="Y24" s="17">
        <v>43980</v>
      </c>
      <c r="Z24" s="17">
        <v>43979</v>
      </c>
      <c r="AA24" s="17">
        <v>43978</v>
      </c>
      <c r="AB24" s="17">
        <v>43977</v>
      </c>
      <c r="AC24" s="17">
        <v>43973</v>
      </c>
      <c r="AD24" s="17">
        <v>43972</v>
      </c>
      <c r="AE24" s="17">
        <v>43971</v>
      </c>
      <c r="AF24" s="17">
        <v>43970</v>
      </c>
      <c r="AG24" s="17">
        <v>43969</v>
      </c>
      <c r="AH24" s="17">
        <v>43966</v>
      </c>
      <c r="AI24" s="17">
        <v>43965</v>
      </c>
      <c r="AJ24" s="17">
        <v>43964</v>
      </c>
      <c r="AK24" s="17">
        <v>43963</v>
      </c>
      <c r="AL24" s="17">
        <v>43962</v>
      </c>
      <c r="AM24" s="17">
        <v>43958</v>
      </c>
      <c r="AN24" s="17">
        <v>43957</v>
      </c>
      <c r="AO24" s="17">
        <v>43956</v>
      </c>
      <c r="AP24" s="17">
        <v>43955</v>
      </c>
      <c r="AQ24" s="17">
        <v>43952</v>
      </c>
      <c r="AR24" s="17">
        <v>43951</v>
      </c>
      <c r="AS24" s="17">
        <v>43950</v>
      </c>
      <c r="AT24" s="17">
        <v>43949</v>
      </c>
      <c r="AU24" s="17">
        <v>43948</v>
      </c>
      <c r="AV24" s="17">
        <v>43945</v>
      </c>
      <c r="AW24" s="17">
        <v>43944</v>
      </c>
      <c r="AX24" s="17">
        <v>43943</v>
      </c>
      <c r="AY24" s="17">
        <v>43942</v>
      </c>
      <c r="AZ24" s="17">
        <v>43941</v>
      </c>
      <c r="BA24" s="17">
        <v>43938</v>
      </c>
      <c r="BB24" s="17">
        <v>43937</v>
      </c>
      <c r="BC24" s="17">
        <v>43936</v>
      </c>
      <c r="BD24" s="17">
        <v>43935</v>
      </c>
      <c r="BE24" s="17">
        <v>43930</v>
      </c>
      <c r="BF24" s="17">
        <v>43929</v>
      </c>
      <c r="BG24" s="17">
        <v>43928</v>
      </c>
      <c r="BH24" s="17">
        <v>43927</v>
      </c>
      <c r="BI24" s="17">
        <v>43924</v>
      </c>
      <c r="BJ24" s="17">
        <v>43923</v>
      </c>
      <c r="BK24" s="17">
        <v>43922</v>
      </c>
      <c r="BL24" s="17">
        <v>43921</v>
      </c>
      <c r="BM24" s="17">
        <v>43920</v>
      </c>
      <c r="BN24" s="17">
        <v>43917</v>
      </c>
      <c r="BO24" s="17">
        <v>43916</v>
      </c>
      <c r="BP24" s="17">
        <v>43915</v>
      </c>
      <c r="BQ24" s="17">
        <v>43914</v>
      </c>
      <c r="BR24" s="17">
        <v>43913</v>
      </c>
      <c r="BS24" s="17">
        <v>43910</v>
      </c>
      <c r="BT24" s="17">
        <v>43909</v>
      </c>
      <c r="BU24" s="17">
        <v>43908</v>
      </c>
      <c r="BV24" s="17">
        <v>43907</v>
      </c>
      <c r="BW24" s="17">
        <v>43906</v>
      </c>
      <c r="BX24" s="17">
        <v>43903</v>
      </c>
      <c r="BY24" s="17">
        <v>43902</v>
      </c>
      <c r="BZ24" s="17">
        <v>43901</v>
      </c>
      <c r="CA24" s="17">
        <v>43900</v>
      </c>
      <c r="CB24" s="17">
        <v>43899</v>
      </c>
      <c r="CC24" s="17">
        <v>43896</v>
      </c>
      <c r="CD24" s="17">
        <v>43895</v>
      </c>
      <c r="CE24" s="17">
        <v>43894</v>
      </c>
      <c r="CF24" s="17">
        <v>43893</v>
      </c>
      <c r="CG24" s="17">
        <v>43892</v>
      </c>
      <c r="CH24" s="17">
        <v>43889</v>
      </c>
      <c r="CI24" s="17">
        <v>43888</v>
      </c>
      <c r="CJ24" s="17">
        <v>43887</v>
      </c>
      <c r="CK24" s="17">
        <v>43886</v>
      </c>
      <c r="CL24" s="17">
        <v>43885</v>
      </c>
      <c r="CM24" s="17">
        <v>43882</v>
      </c>
      <c r="CN24" s="17">
        <v>43881</v>
      </c>
      <c r="CO24" s="17">
        <v>43880</v>
      </c>
      <c r="CP24" s="17">
        <v>43879</v>
      </c>
      <c r="CQ24" s="17">
        <v>43878</v>
      </c>
      <c r="CR24" s="17">
        <v>43875</v>
      </c>
      <c r="CS24" s="17">
        <v>43874</v>
      </c>
      <c r="CT24" s="17">
        <v>43873</v>
      </c>
      <c r="CU24" s="17">
        <v>43872</v>
      </c>
      <c r="CV24" s="17">
        <v>43871</v>
      </c>
      <c r="CW24" s="17">
        <v>43868</v>
      </c>
      <c r="CX24" s="17">
        <v>43867</v>
      </c>
      <c r="CY24" s="17">
        <v>43866</v>
      </c>
      <c r="CZ24" s="17">
        <v>43865</v>
      </c>
      <c r="DA24" s="17">
        <v>43864</v>
      </c>
      <c r="DB24" s="17">
        <v>43861</v>
      </c>
      <c r="DC24" s="17">
        <v>43860</v>
      </c>
      <c r="DD24" s="17">
        <v>43859</v>
      </c>
      <c r="DE24" s="17">
        <v>43858</v>
      </c>
      <c r="DF24" s="17">
        <v>43857</v>
      </c>
      <c r="DG24" s="17">
        <v>43854</v>
      </c>
      <c r="DH24" s="17">
        <v>43853</v>
      </c>
      <c r="DI24" s="17">
        <v>43852</v>
      </c>
      <c r="DJ24" s="17">
        <v>43851</v>
      </c>
      <c r="DK24" s="17">
        <v>43850</v>
      </c>
      <c r="DL24" s="17">
        <v>43847</v>
      </c>
      <c r="DM24" s="17">
        <v>43846</v>
      </c>
      <c r="DN24" s="17">
        <v>43845</v>
      </c>
      <c r="DO24" s="17">
        <v>43844</v>
      </c>
      <c r="DP24" s="17">
        <v>43843</v>
      </c>
      <c r="DQ24" s="17">
        <v>43840</v>
      </c>
      <c r="DR24" s="17">
        <v>43839</v>
      </c>
      <c r="DS24" s="17">
        <v>43838</v>
      </c>
      <c r="DT24" s="17">
        <v>43837</v>
      </c>
      <c r="DU24" s="17">
        <v>43836</v>
      </c>
      <c r="DV24" s="17">
        <v>43833</v>
      </c>
      <c r="DW24" s="17">
        <v>43832</v>
      </c>
      <c r="DX24" s="17">
        <v>43830</v>
      </c>
      <c r="DY24" s="17">
        <v>43829</v>
      </c>
      <c r="DZ24" s="17">
        <v>43826</v>
      </c>
      <c r="EA24" s="17">
        <v>43823</v>
      </c>
      <c r="EB24" s="17">
        <v>43822</v>
      </c>
      <c r="EC24" s="17">
        <v>43819</v>
      </c>
      <c r="ED24" s="17">
        <v>43818</v>
      </c>
      <c r="EE24" s="17">
        <v>43817</v>
      </c>
      <c r="EF24" s="17">
        <v>43816</v>
      </c>
      <c r="EG24" s="17">
        <v>43815</v>
      </c>
      <c r="EH24" s="17">
        <v>43812</v>
      </c>
      <c r="EI24" s="17">
        <v>43811</v>
      </c>
      <c r="EJ24" s="17">
        <v>43810</v>
      </c>
      <c r="EK24" s="17">
        <v>43809</v>
      </c>
      <c r="EL24" s="17">
        <v>43808</v>
      </c>
      <c r="EM24" s="17">
        <v>43805</v>
      </c>
      <c r="EN24" s="17">
        <v>43804</v>
      </c>
      <c r="EO24" s="17">
        <v>43803</v>
      </c>
      <c r="EP24" s="17">
        <v>43802</v>
      </c>
      <c r="EQ24" s="17">
        <v>43801</v>
      </c>
      <c r="ER24" s="17">
        <v>43798</v>
      </c>
      <c r="ES24" s="17">
        <v>43797</v>
      </c>
      <c r="ET24" s="17">
        <v>43796</v>
      </c>
      <c r="EU24" s="17">
        <v>43795</v>
      </c>
      <c r="EV24" s="17">
        <v>43794</v>
      </c>
      <c r="EW24" s="17">
        <v>43791</v>
      </c>
      <c r="EX24" s="17">
        <v>43790</v>
      </c>
      <c r="EY24" s="17">
        <v>43789</v>
      </c>
      <c r="EZ24" s="17">
        <v>43788</v>
      </c>
      <c r="FA24" s="17">
        <v>43787</v>
      </c>
      <c r="FB24" s="17">
        <v>43784</v>
      </c>
      <c r="FC24" s="17">
        <v>43783</v>
      </c>
      <c r="FD24" s="17">
        <v>43782</v>
      </c>
      <c r="FE24" s="17">
        <v>43781</v>
      </c>
      <c r="FF24" s="17">
        <v>43780</v>
      </c>
      <c r="FG24" s="17">
        <v>43777</v>
      </c>
      <c r="FH24" s="17">
        <v>43776</v>
      </c>
      <c r="FI24" s="17">
        <v>43775</v>
      </c>
      <c r="FJ24" s="17">
        <v>43774</v>
      </c>
      <c r="FK24" s="17">
        <v>43773</v>
      </c>
      <c r="FL24" s="17">
        <v>43770</v>
      </c>
      <c r="FM24" s="17">
        <v>43769</v>
      </c>
      <c r="FN24" s="17">
        <v>43768</v>
      </c>
      <c r="FO24" s="17">
        <v>43767</v>
      </c>
      <c r="FP24" s="17">
        <v>43766</v>
      </c>
      <c r="FQ24" s="17">
        <v>43763</v>
      </c>
      <c r="FR24" s="17">
        <v>43762</v>
      </c>
      <c r="FS24" s="17">
        <v>43761</v>
      </c>
      <c r="FT24" s="17">
        <v>43760</v>
      </c>
      <c r="FU24" s="17">
        <v>43759</v>
      </c>
      <c r="FV24" s="17">
        <v>43756</v>
      </c>
      <c r="FW24" s="17">
        <v>43755</v>
      </c>
      <c r="FX24" s="17">
        <v>43754</v>
      </c>
      <c r="FY24" s="17">
        <v>43753</v>
      </c>
      <c r="FZ24" s="17">
        <v>43752</v>
      </c>
      <c r="GA24" s="17">
        <v>43749</v>
      </c>
      <c r="GB24" s="17">
        <v>43748</v>
      </c>
      <c r="GC24" s="17">
        <v>43747</v>
      </c>
      <c r="GD24" s="17">
        <v>43746</v>
      </c>
      <c r="GE24" s="17">
        <v>43745</v>
      </c>
      <c r="GF24" s="17">
        <v>43742</v>
      </c>
      <c r="GG24" s="17">
        <v>43741</v>
      </c>
      <c r="GH24" s="17">
        <v>43740</v>
      </c>
      <c r="GI24" s="17">
        <v>43739</v>
      </c>
      <c r="GJ24" s="17">
        <v>43738</v>
      </c>
      <c r="GK24" s="17">
        <v>43735</v>
      </c>
      <c r="GL24" s="17">
        <v>43734</v>
      </c>
      <c r="GM24" s="17">
        <v>43733</v>
      </c>
      <c r="GN24" s="17">
        <v>43732</v>
      </c>
      <c r="GO24" s="17">
        <v>43731</v>
      </c>
      <c r="GP24" s="17">
        <v>43728</v>
      </c>
      <c r="GQ24" s="17">
        <v>43727</v>
      </c>
      <c r="GR24" s="17">
        <v>43726</v>
      </c>
      <c r="GS24" s="17">
        <v>43725</v>
      </c>
      <c r="GT24" s="17">
        <v>43724</v>
      </c>
      <c r="GU24" s="17">
        <v>43721</v>
      </c>
      <c r="GV24" s="17">
        <v>43720</v>
      </c>
      <c r="GW24" s="17">
        <v>43719</v>
      </c>
      <c r="GX24" s="17">
        <v>43718</v>
      </c>
      <c r="GY24" s="17">
        <v>43717</v>
      </c>
      <c r="GZ24" s="17">
        <v>43714</v>
      </c>
      <c r="HA24" s="17">
        <v>43713</v>
      </c>
      <c r="HB24" s="17">
        <v>43712</v>
      </c>
      <c r="HC24" s="17">
        <v>43711</v>
      </c>
      <c r="HD24" s="17">
        <v>43710</v>
      </c>
      <c r="HE24" s="17">
        <v>43707</v>
      </c>
      <c r="HF24" s="17">
        <v>43706</v>
      </c>
      <c r="HG24" s="17">
        <v>43705</v>
      </c>
      <c r="HH24" s="17">
        <v>43704</v>
      </c>
      <c r="HI24" s="17">
        <v>43700</v>
      </c>
      <c r="HJ24" s="17">
        <v>43699</v>
      </c>
      <c r="HK24" s="17">
        <v>43698</v>
      </c>
      <c r="HL24" s="17">
        <v>43697</v>
      </c>
      <c r="HM24" s="17">
        <v>43696</v>
      </c>
      <c r="HN24" s="17">
        <v>43693</v>
      </c>
      <c r="HO24" s="17">
        <v>43692</v>
      </c>
      <c r="HP24" s="17">
        <v>43691</v>
      </c>
      <c r="HQ24" s="17">
        <v>43690</v>
      </c>
      <c r="HR24" s="17">
        <v>43689</v>
      </c>
      <c r="HS24" s="17">
        <v>43686</v>
      </c>
      <c r="HT24" s="17">
        <v>43685</v>
      </c>
      <c r="HU24" s="17">
        <v>43684</v>
      </c>
      <c r="HV24" s="17">
        <v>43683</v>
      </c>
      <c r="HW24" s="17">
        <v>43682</v>
      </c>
      <c r="HX24" s="17">
        <v>43679</v>
      </c>
      <c r="HY24" s="17">
        <v>43678</v>
      </c>
      <c r="HZ24" s="17">
        <v>43677</v>
      </c>
      <c r="IA24" s="17">
        <v>43676</v>
      </c>
      <c r="IB24" s="17">
        <v>43675</v>
      </c>
      <c r="IC24" s="17">
        <v>43672</v>
      </c>
      <c r="ID24" s="17">
        <v>43671</v>
      </c>
      <c r="IE24" s="17">
        <v>43670</v>
      </c>
      <c r="IF24" s="17">
        <v>43669</v>
      </c>
      <c r="IG24" s="17">
        <v>43668</v>
      </c>
      <c r="IH24" s="17">
        <v>43665</v>
      </c>
      <c r="II24" s="17">
        <v>43664</v>
      </c>
      <c r="IJ24" s="17">
        <v>43663</v>
      </c>
      <c r="IK24" s="17">
        <v>43662</v>
      </c>
      <c r="IL24" s="17">
        <v>43661</v>
      </c>
      <c r="IM24" s="17">
        <v>43658</v>
      </c>
      <c r="IN24" s="17">
        <v>43657</v>
      </c>
      <c r="IO24" s="17">
        <v>43656</v>
      </c>
      <c r="IP24" s="17">
        <v>43655</v>
      </c>
      <c r="IQ24" s="17">
        <v>43654</v>
      </c>
      <c r="IR24" s="17">
        <v>43651</v>
      </c>
      <c r="IS24" s="17">
        <v>43650</v>
      </c>
      <c r="IT24" s="17">
        <v>43649</v>
      </c>
      <c r="IU24" s="17">
        <v>43648</v>
      </c>
      <c r="IV24" s="17">
        <v>43647</v>
      </c>
      <c r="IW24" s="17">
        <v>43644</v>
      </c>
      <c r="IX24" s="17">
        <v>43643</v>
      </c>
      <c r="IY24" s="17">
        <v>43642</v>
      </c>
      <c r="IZ24" s="17">
        <v>43641</v>
      </c>
      <c r="JA24" s="17">
        <v>43640</v>
      </c>
      <c r="JB24" s="17">
        <v>43637</v>
      </c>
      <c r="JC24" s="17">
        <v>43636</v>
      </c>
      <c r="JD24" s="17">
        <v>43635</v>
      </c>
      <c r="JE24" s="17">
        <v>43634</v>
      </c>
      <c r="JF24" s="17">
        <v>43633</v>
      </c>
      <c r="JG24" s="17">
        <v>43630</v>
      </c>
      <c r="JH24" s="17">
        <v>43629</v>
      </c>
      <c r="JI24" s="17">
        <v>43628</v>
      </c>
      <c r="JJ24" s="17">
        <v>43627</v>
      </c>
      <c r="JK24" s="17">
        <v>43626</v>
      </c>
      <c r="JL24" s="17">
        <v>43623</v>
      </c>
      <c r="JM24" s="17">
        <v>43622</v>
      </c>
      <c r="JN24" s="17">
        <v>43621</v>
      </c>
      <c r="JO24" s="17">
        <v>43620</v>
      </c>
      <c r="JP24" s="17">
        <v>43619</v>
      </c>
      <c r="JQ24" s="17">
        <v>43616</v>
      </c>
      <c r="JR24" s="17">
        <v>43615</v>
      </c>
      <c r="JS24" s="17">
        <v>43614</v>
      </c>
      <c r="JT24" s="17">
        <v>43613</v>
      </c>
      <c r="JU24" s="17">
        <v>43609</v>
      </c>
      <c r="JV24" s="17">
        <v>43608</v>
      </c>
      <c r="JW24" s="17">
        <v>43607</v>
      </c>
      <c r="JX24" s="17">
        <v>43606</v>
      </c>
      <c r="JY24" s="17">
        <v>43605</v>
      </c>
      <c r="JZ24" s="17">
        <v>43602</v>
      </c>
      <c r="KA24" s="17">
        <v>43601</v>
      </c>
      <c r="KB24" s="17">
        <v>43600</v>
      </c>
      <c r="KC24" s="17">
        <v>43599</v>
      </c>
      <c r="KD24" s="17">
        <v>43598</v>
      </c>
      <c r="KE24" s="17">
        <v>43595</v>
      </c>
      <c r="KF24" s="17">
        <v>43594</v>
      </c>
      <c r="KG24" s="17">
        <v>43593</v>
      </c>
      <c r="KH24" s="17">
        <v>43592</v>
      </c>
      <c r="KI24" s="17">
        <v>43588</v>
      </c>
      <c r="KJ24" s="17">
        <v>43587</v>
      </c>
      <c r="KK24" s="17">
        <v>43586</v>
      </c>
      <c r="KL24" s="17">
        <v>43585</v>
      </c>
      <c r="KM24" s="17">
        <v>43584</v>
      </c>
      <c r="KN24" s="17">
        <v>43581</v>
      </c>
      <c r="KO24" s="17">
        <v>43580</v>
      </c>
      <c r="KP24" s="17">
        <v>43579</v>
      </c>
      <c r="KQ24" s="17">
        <v>43578</v>
      </c>
      <c r="KR24" s="17">
        <v>43573</v>
      </c>
      <c r="KS24" s="17">
        <v>43572</v>
      </c>
      <c r="KT24" s="17">
        <v>43571</v>
      </c>
      <c r="KU24" s="17">
        <v>43570</v>
      </c>
      <c r="KV24" s="17">
        <v>43567</v>
      </c>
      <c r="KW24" s="17">
        <v>43566</v>
      </c>
      <c r="KX24" s="17">
        <v>43565</v>
      </c>
      <c r="KY24" s="17">
        <v>43564</v>
      </c>
      <c r="KZ24" s="17">
        <v>43563</v>
      </c>
      <c r="LA24" s="17">
        <v>43560</v>
      </c>
      <c r="LB24" s="17">
        <v>43559</v>
      </c>
      <c r="LC24" s="17">
        <v>43558</v>
      </c>
      <c r="LD24" s="17">
        <v>43557</v>
      </c>
      <c r="LE24" s="17">
        <v>43556</v>
      </c>
      <c r="LF24" s="17">
        <v>43553</v>
      </c>
      <c r="LG24" s="17">
        <v>43552</v>
      </c>
      <c r="LH24" s="17">
        <v>43551</v>
      </c>
      <c r="LI24" s="17">
        <v>43550</v>
      </c>
      <c r="LJ24" s="17">
        <v>43549</v>
      </c>
      <c r="LK24" s="17">
        <v>43546</v>
      </c>
      <c r="LL24" s="17">
        <v>43545</v>
      </c>
      <c r="LM24" s="17">
        <v>43544</v>
      </c>
      <c r="LN24" s="17">
        <v>43543</v>
      </c>
      <c r="LO24" s="17">
        <v>43542</v>
      </c>
      <c r="LP24" s="17">
        <v>43539</v>
      </c>
      <c r="LQ24" s="17">
        <v>43538</v>
      </c>
      <c r="LR24" s="17">
        <v>43537</v>
      </c>
      <c r="LS24" s="17">
        <v>43536</v>
      </c>
      <c r="LT24" s="17">
        <v>43535</v>
      </c>
      <c r="LU24" s="17">
        <v>43532</v>
      </c>
      <c r="LV24" s="17">
        <v>43531</v>
      </c>
      <c r="LW24" s="17">
        <v>43530</v>
      </c>
      <c r="LX24" s="17">
        <v>43529</v>
      </c>
      <c r="LY24" s="17">
        <v>43528</v>
      </c>
      <c r="LZ24" s="17">
        <v>43525</v>
      </c>
      <c r="MA24" s="17">
        <v>43524</v>
      </c>
      <c r="MB24" s="17">
        <v>43523</v>
      </c>
      <c r="MC24" s="17">
        <v>43522</v>
      </c>
      <c r="MD24" s="17">
        <v>43521</v>
      </c>
      <c r="ME24" s="17">
        <v>43518</v>
      </c>
      <c r="MF24" s="17">
        <v>43517</v>
      </c>
      <c r="MG24" s="17">
        <v>43516</v>
      </c>
      <c r="MH24" s="17">
        <v>43515</v>
      </c>
      <c r="MI24" s="17">
        <v>43514</v>
      </c>
      <c r="MJ24" s="17">
        <v>43511</v>
      </c>
      <c r="MK24" s="17">
        <v>43510</v>
      </c>
      <c r="ML24" s="17">
        <v>43509</v>
      </c>
      <c r="MM24" s="17">
        <v>43508</v>
      </c>
      <c r="MN24" s="17">
        <v>43507</v>
      </c>
      <c r="MO24" s="17">
        <v>43504</v>
      </c>
      <c r="MP24" s="17">
        <v>43503</v>
      </c>
      <c r="MQ24" s="17">
        <v>43502</v>
      </c>
      <c r="MR24" s="17">
        <v>43501</v>
      </c>
      <c r="MS24" s="17">
        <v>43500</v>
      </c>
      <c r="MT24" s="17">
        <v>43497</v>
      </c>
      <c r="MU24" s="17">
        <v>43496</v>
      </c>
      <c r="MV24" s="17">
        <v>43495</v>
      </c>
      <c r="MW24" s="17">
        <v>43494</v>
      </c>
      <c r="MX24" s="17">
        <v>43493</v>
      </c>
      <c r="MY24" s="17">
        <v>43490</v>
      </c>
      <c r="MZ24" s="17">
        <v>43489</v>
      </c>
      <c r="NA24" s="17">
        <v>43488</v>
      </c>
      <c r="NB24" s="17">
        <v>43487</v>
      </c>
      <c r="NC24" s="17">
        <v>43486</v>
      </c>
      <c r="ND24" s="17">
        <v>43483</v>
      </c>
      <c r="NE24" s="17">
        <v>43482</v>
      </c>
      <c r="NF24" s="17">
        <v>43481</v>
      </c>
      <c r="NG24" s="17">
        <v>43480</v>
      </c>
      <c r="NH24" s="17">
        <v>43479</v>
      </c>
      <c r="NI24" s="17">
        <v>43476</v>
      </c>
      <c r="NJ24" s="17">
        <v>43475</v>
      </c>
      <c r="NK24" s="17">
        <v>43474</v>
      </c>
      <c r="NL24" s="17">
        <v>43473</v>
      </c>
      <c r="NM24" s="17">
        <v>43472</v>
      </c>
      <c r="NN24" s="17">
        <v>43469</v>
      </c>
      <c r="NO24" s="17">
        <v>43468</v>
      </c>
      <c r="NP24" s="17">
        <v>43467</v>
      </c>
      <c r="NQ24" s="17">
        <v>43465</v>
      </c>
      <c r="NR24" s="17">
        <v>43462</v>
      </c>
      <c r="NS24" s="17">
        <v>43461</v>
      </c>
      <c r="NT24" s="17">
        <v>43458</v>
      </c>
      <c r="NU24" s="17">
        <v>43455</v>
      </c>
      <c r="NV24" s="17">
        <v>43454</v>
      </c>
      <c r="NW24" s="17">
        <v>43453</v>
      </c>
      <c r="NX24" s="17">
        <v>43452</v>
      </c>
      <c r="NY24" s="17">
        <v>43451</v>
      </c>
      <c r="NZ24" s="17">
        <v>43448</v>
      </c>
      <c r="OA24" s="17">
        <v>43447</v>
      </c>
      <c r="OB24" s="17">
        <v>43446</v>
      </c>
      <c r="OC24" s="17">
        <v>43445</v>
      </c>
      <c r="OD24" s="17">
        <v>43444</v>
      </c>
      <c r="OE24" s="17">
        <v>43441</v>
      </c>
      <c r="OF24" s="17">
        <v>43440</v>
      </c>
      <c r="OG24" s="17">
        <v>43439</v>
      </c>
      <c r="OH24" s="17">
        <v>43438</v>
      </c>
      <c r="OI24" s="17">
        <v>43437</v>
      </c>
      <c r="OJ24" s="17">
        <v>43434</v>
      </c>
      <c r="OK24" s="17">
        <v>43433</v>
      </c>
      <c r="OL24" s="17">
        <v>43432</v>
      </c>
      <c r="OM24" s="17">
        <v>43431</v>
      </c>
      <c r="ON24" s="17">
        <v>43430</v>
      </c>
      <c r="OO24" s="17">
        <v>43427</v>
      </c>
      <c r="OP24" s="17">
        <v>43426</v>
      </c>
      <c r="OQ24" s="17">
        <v>43425</v>
      </c>
      <c r="OR24" s="17">
        <v>43424</v>
      </c>
      <c r="OS24" s="17">
        <v>43423</v>
      </c>
      <c r="OT24" s="17">
        <v>43420</v>
      </c>
      <c r="OU24" s="17">
        <v>43419</v>
      </c>
      <c r="OV24" s="17">
        <v>43418</v>
      </c>
      <c r="OW24" s="17">
        <v>43417</v>
      </c>
      <c r="OX24" s="17">
        <v>43416</v>
      </c>
      <c r="OY24" s="17">
        <v>43413</v>
      </c>
      <c r="OZ24" s="17">
        <v>43412</v>
      </c>
      <c r="PA24" s="17">
        <v>43411</v>
      </c>
      <c r="PB24" s="17">
        <v>43410</v>
      </c>
      <c r="PC24" s="17">
        <v>43409</v>
      </c>
      <c r="PD24" s="17">
        <v>43406</v>
      </c>
      <c r="PE24" s="17">
        <v>43405</v>
      </c>
      <c r="PF24" s="17">
        <v>43404</v>
      </c>
      <c r="PG24" s="17">
        <v>43403</v>
      </c>
      <c r="PH24" s="17">
        <v>43402</v>
      </c>
      <c r="PI24" s="17">
        <v>43399</v>
      </c>
      <c r="PJ24" s="17">
        <v>43398</v>
      </c>
      <c r="PK24" s="17">
        <v>43397</v>
      </c>
      <c r="PL24" s="17">
        <v>43396</v>
      </c>
      <c r="PM24" s="17">
        <v>43395</v>
      </c>
      <c r="PN24" s="17">
        <v>43392</v>
      </c>
      <c r="PO24" s="17">
        <v>43391</v>
      </c>
      <c r="PP24" s="17">
        <v>43390</v>
      </c>
      <c r="PQ24" s="17">
        <v>43389</v>
      </c>
      <c r="PR24" s="17">
        <v>43388</v>
      </c>
      <c r="PS24" s="17">
        <v>43385</v>
      </c>
      <c r="PT24" s="17">
        <v>43384</v>
      </c>
      <c r="PU24" s="17">
        <v>43383</v>
      </c>
      <c r="PV24" s="17">
        <v>43382</v>
      </c>
      <c r="PW24" s="17">
        <v>43381</v>
      </c>
      <c r="PX24" s="17">
        <v>43378</v>
      </c>
      <c r="PY24" s="17">
        <v>43377</v>
      </c>
      <c r="PZ24" s="17">
        <v>43376</v>
      </c>
      <c r="QA24" s="17">
        <v>43375</v>
      </c>
      <c r="QB24" s="17">
        <v>43374</v>
      </c>
      <c r="QC24" s="17">
        <v>43371</v>
      </c>
      <c r="QD24" s="17">
        <v>43370</v>
      </c>
      <c r="QE24" s="17">
        <v>43369</v>
      </c>
      <c r="QF24" s="17">
        <v>43368</v>
      </c>
      <c r="QG24" s="17">
        <v>43367</v>
      </c>
      <c r="QH24" s="17">
        <v>43364</v>
      </c>
      <c r="QI24" s="17">
        <v>43363</v>
      </c>
      <c r="QJ24" s="17">
        <v>43362</v>
      </c>
      <c r="QK24" s="17">
        <v>43361</v>
      </c>
      <c r="QL24" s="17">
        <v>43360</v>
      </c>
      <c r="QM24" s="17">
        <v>43357</v>
      </c>
      <c r="QN24" s="17">
        <v>43356</v>
      </c>
      <c r="QO24" s="17">
        <v>43355</v>
      </c>
      <c r="QP24" s="17">
        <v>43354</v>
      </c>
      <c r="QQ24" s="17">
        <v>43353</v>
      </c>
      <c r="QR24" s="17">
        <v>43350</v>
      </c>
      <c r="QS24" s="17">
        <v>43349</v>
      </c>
      <c r="QT24" s="17">
        <v>43348</v>
      </c>
      <c r="QU24" s="17">
        <v>43347</v>
      </c>
      <c r="QV24" s="17">
        <v>43346</v>
      </c>
      <c r="QW24" s="17">
        <v>43343</v>
      </c>
      <c r="QX24" s="17">
        <v>43342</v>
      </c>
      <c r="QY24" s="17">
        <v>43341</v>
      </c>
      <c r="QZ24" s="17">
        <v>43340</v>
      </c>
      <c r="RA24" s="17">
        <v>43336</v>
      </c>
      <c r="RB24" s="17">
        <v>43335</v>
      </c>
      <c r="RC24" s="17">
        <v>43334</v>
      </c>
      <c r="RD24" s="17">
        <v>43333</v>
      </c>
      <c r="RE24" s="17">
        <v>43332</v>
      </c>
      <c r="RF24" s="17">
        <v>43329</v>
      </c>
      <c r="RG24" s="17">
        <v>43328</v>
      </c>
      <c r="RH24" s="17">
        <v>43327</v>
      </c>
      <c r="RI24" s="17">
        <v>43326</v>
      </c>
      <c r="RJ24" s="17">
        <v>43325</v>
      </c>
      <c r="RK24" s="17">
        <v>43322</v>
      </c>
      <c r="RL24" s="17">
        <v>43321</v>
      </c>
      <c r="RM24" s="17">
        <v>43320</v>
      </c>
      <c r="RN24" s="17">
        <v>43319</v>
      </c>
      <c r="RO24" s="17">
        <v>43318</v>
      </c>
      <c r="RP24" s="17">
        <v>43315</v>
      </c>
      <c r="RQ24" s="17">
        <v>43314</v>
      </c>
      <c r="RR24" s="17">
        <v>43313</v>
      </c>
      <c r="RS24" s="17">
        <v>43312</v>
      </c>
      <c r="RT24" s="17">
        <v>43311</v>
      </c>
      <c r="RU24" s="17">
        <v>43308</v>
      </c>
      <c r="RV24" s="17">
        <v>43307</v>
      </c>
      <c r="RW24" s="17">
        <v>43306</v>
      </c>
      <c r="RX24" s="17">
        <v>43305</v>
      </c>
      <c r="RY24" s="17">
        <v>43304</v>
      </c>
      <c r="RZ24" s="17">
        <v>43301</v>
      </c>
      <c r="SA24" s="17">
        <v>43300</v>
      </c>
      <c r="SB24" s="17">
        <v>43299</v>
      </c>
      <c r="SC24" s="17">
        <v>43298</v>
      </c>
      <c r="SD24" s="17">
        <v>43297</v>
      </c>
      <c r="SE24" s="17">
        <v>43294</v>
      </c>
      <c r="SF24" s="17">
        <v>43293</v>
      </c>
      <c r="SG24" s="17">
        <v>43292</v>
      </c>
      <c r="SH24" s="17">
        <v>43291</v>
      </c>
      <c r="SI24" s="17">
        <v>43290</v>
      </c>
      <c r="SJ24" s="17">
        <v>43287</v>
      </c>
      <c r="SK24" s="17">
        <v>43286</v>
      </c>
      <c r="SL24" s="17">
        <v>43285</v>
      </c>
      <c r="SM24" s="17">
        <v>43284</v>
      </c>
      <c r="SN24" s="17">
        <v>43283</v>
      </c>
      <c r="SO24" s="17">
        <v>43280</v>
      </c>
      <c r="SP24" s="17">
        <v>43279</v>
      </c>
      <c r="SQ24" s="17">
        <v>43278</v>
      </c>
      <c r="SR24" s="17">
        <v>43277</v>
      </c>
      <c r="SS24" s="17">
        <v>43276</v>
      </c>
    </row>
    <row r="25" spans="1:515" s="2" customFormat="1" x14ac:dyDescent="0.25">
      <c r="A25" s="2">
        <v>1</v>
      </c>
      <c r="B25" s="6" t="s">
        <v>426</v>
      </c>
      <c r="C25" s="2">
        <f ca="1">_xlfn.XMATCH(B25,tkrBbg!M:M)</f>
        <v>148</v>
      </c>
      <c r="D25" s="2" t="str" cm="1">
        <f t="array" aca="1" ref="D25" ca="1">INDEX(tkrBbg!E:E,C25)</f>
        <v>EK811579 Corp</v>
      </c>
      <c r="E25" s="7" cm="1">
        <f t="array" aca="1" ref="E25" ca="1">_xll.BDP(D25,E$24)*1</f>
        <v>47562</v>
      </c>
      <c r="F25" s="8">
        <f ca="1">_xll.BDH(D25,$B$22,"-2AY",,"Dates=H","Fill=C","Sort=R","Dir=H","cols=509;rows=1")</f>
        <v>399.262</v>
      </c>
      <c r="G25" s="8">
        <v>395.69400000000002</v>
      </c>
      <c r="H25" s="8">
        <v>391.036</v>
      </c>
      <c r="I25" s="8">
        <v>383.27800000000002</v>
      </c>
      <c r="J25" s="8">
        <v>376.75099999999998</v>
      </c>
      <c r="K25" s="8">
        <v>382.75700000000001</v>
      </c>
      <c r="L25" s="8">
        <v>375.298</v>
      </c>
      <c r="M25" s="8">
        <v>377.03300000000002</v>
      </c>
      <c r="N25" s="8">
        <v>368.38600000000002</v>
      </c>
      <c r="O25" s="8">
        <v>362.89800000000002</v>
      </c>
      <c r="P25" s="8">
        <v>377.46600000000001</v>
      </c>
      <c r="Q25" s="8">
        <v>373.32400000000001</v>
      </c>
      <c r="R25" s="8">
        <v>379.69499999999999</v>
      </c>
      <c r="S25" s="8">
        <v>359.755</v>
      </c>
      <c r="T25" s="8">
        <v>339.05099999999999</v>
      </c>
      <c r="U25" s="8">
        <v>319.91500000000002</v>
      </c>
      <c r="V25" s="8">
        <v>329.17399999999998</v>
      </c>
      <c r="W25" s="8">
        <v>360.839</v>
      </c>
      <c r="X25" s="8">
        <v>370.80599999999998</v>
      </c>
      <c r="Y25" s="8">
        <v>389.19</v>
      </c>
      <c r="Z25" s="8">
        <v>394.23399999999998</v>
      </c>
      <c r="AA25" s="8">
        <v>393.34500000000003</v>
      </c>
      <c r="AB25" s="8">
        <v>387.20100000000002</v>
      </c>
      <c r="AC25" s="8">
        <v>383.12200000000001</v>
      </c>
      <c r="AD25" s="8">
        <v>392.42099999999999</v>
      </c>
      <c r="AE25" s="8">
        <v>400.65100000000001</v>
      </c>
      <c r="AF25" s="8">
        <v>402.81</v>
      </c>
      <c r="AG25" s="8">
        <v>402.25400000000002</v>
      </c>
      <c r="AH25" s="8">
        <v>405.55700000000002</v>
      </c>
      <c r="AI25" s="8">
        <v>412.12299999999999</v>
      </c>
      <c r="AJ25" s="8">
        <v>427.98599999999999</v>
      </c>
      <c r="AK25" s="8">
        <v>437.59199999999998</v>
      </c>
      <c r="AL25" s="8">
        <v>439.339</v>
      </c>
      <c r="AM25" s="8">
        <v>432.65800000000002</v>
      </c>
      <c r="AN25" s="8">
        <v>429.49700000000001</v>
      </c>
      <c r="AO25" s="8">
        <v>430.00400000000002</v>
      </c>
      <c r="AP25" s="8">
        <v>431.46899999999999</v>
      </c>
      <c r="AQ25" s="8">
        <v>439.12599999999998</v>
      </c>
      <c r="AR25" s="8">
        <v>439.81200000000001</v>
      </c>
      <c r="AS25" s="8">
        <v>445.27800000000002</v>
      </c>
      <c r="AT25" s="8">
        <v>447.39499999999998</v>
      </c>
      <c r="AU25" s="8">
        <v>427.67500000000001</v>
      </c>
      <c r="AV25" s="8">
        <v>418.57499999999999</v>
      </c>
      <c r="AW25" s="8">
        <v>412.39299999999997</v>
      </c>
      <c r="AX25" s="8">
        <v>405.18</v>
      </c>
      <c r="AY25" s="8">
        <v>423.755</v>
      </c>
      <c r="AZ25" s="8">
        <v>427.45600000000002</v>
      </c>
      <c r="BA25" s="8">
        <v>460.20499999999998</v>
      </c>
      <c r="BB25" s="8">
        <v>470.58499999999998</v>
      </c>
      <c r="BC25" s="8">
        <v>462.48599999999999</v>
      </c>
      <c r="BD25" s="8">
        <v>463.08699999999999</v>
      </c>
      <c r="BE25" s="8">
        <v>465.46899999999999</v>
      </c>
      <c r="BF25" s="8">
        <v>443.56700000000001</v>
      </c>
      <c r="BG25" s="8">
        <v>429.37599999999998</v>
      </c>
      <c r="BH25" s="8">
        <v>459.59399999999999</v>
      </c>
      <c r="BI25" s="8">
        <v>517.95399999999995</v>
      </c>
      <c r="BJ25" s="8">
        <v>534.18100000000004</v>
      </c>
      <c r="BK25" s="8">
        <v>570.66099999999994</v>
      </c>
      <c r="BL25" s="8">
        <v>576.45000000000005</v>
      </c>
      <c r="BM25" s="8">
        <v>571.72299999999996</v>
      </c>
      <c r="BN25" s="8">
        <v>561.84100000000001</v>
      </c>
      <c r="BO25" s="8">
        <v>561.27700000000004</v>
      </c>
      <c r="BP25" s="8">
        <v>562.13300000000004</v>
      </c>
      <c r="BQ25" s="8">
        <v>524.91999999999996</v>
      </c>
      <c r="BR25" s="8">
        <v>486.512</v>
      </c>
      <c r="BS25" s="8">
        <v>495.03899999999999</v>
      </c>
      <c r="BT25" s="8">
        <v>603.98500000000001</v>
      </c>
      <c r="BU25" s="8">
        <v>662.53700000000003</v>
      </c>
      <c r="BV25" s="8">
        <v>650.17700000000002</v>
      </c>
      <c r="BW25" s="8">
        <v>721.96500000000003</v>
      </c>
      <c r="BX25" s="8">
        <v>730.03499999999997</v>
      </c>
      <c r="BY25" s="8">
        <v>669.01099999999997</v>
      </c>
      <c r="BZ25" s="8">
        <v>554.24900000000002</v>
      </c>
      <c r="CA25" s="8">
        <v>472.64400000000001</v>
      </c>
      <c r="CB25" s="8">
        <v>466.20400000000001</v>
      </c>
      <c r="CC25" s="8">
        <v>395.97399999999999</v>
      </c>
      <c r="CD25" s="8">
        <v>393.52699999999999</v>
      </c>
      <c r="CE25" s="8">
        <v>407.16699999999997</v>
      </c>
      <c r="CF25" s="8">
        <v>360.464</v>
      </c>
      <c r="CG25" s="8">
        <v>331.03300000000002</v>
      </c>
      <c r="CH25" s="8">
        <v>318.10899999999998</v>
      </c>
      <c r="CI25" s="8">
        <v>323.93099999999998</v>
      </c>
      <c r="CJ25" s="8">
        <v>345.88</v>
      </c>
      <c r="CK25" s="8">
        <v>349.94600000000003</v>
      </c>
      <c r="CL25" s="8">
        <v>322.37700000000001</v>
      </c>
      <c r="CM25" s="8">
        <v>304.24599999999998</v>
      </c>
      <c r="CN25" s="8">
        <v>302.04000000000002</v>
      </c>
      <c r="CO25" s="8">
        <v>296.90300000000002</v>
      </c>
      <c r="CP25" s="8">
        <v>278.51600000000002</v>
      </c>
      <c r="CQ25" s="8">
        <v>279.15499999999997</v>
      </c>
      <c r="CR25" s="8">
        <v>277.99799999999999</v>
      </c>
      <c r="CS25" s="8">
        <v>279.654</v>
      </c>
      <c r="CT25" s="8">
        <v>277.55399999999997</v>
      </c>
      <c r="CU25" s="8">
        <v>278.32</v>
      </c>
      <c r="CV25" s="8">
        <v>277.95100000000002</v>
      </c>
      <c r="CW25" s="8">
        <v>275.93799999999999</v>
      </c>
      <c r="CX25" s="8">
        <v>278.36</v>
      </c>
      <c r="CY25" s="8">
        <v>280.32799999999997</v>
      </c>
      <c r="CZ25" s="8">
        <v>275.37700000000001</v>
      </c>
      <c r="DA25" s="8">
        <v>271.36900000000003</v>
      </c>
      <c r="DB25" s="8">
        <v>272.68400000000003</v>
      </c>
      <c r="DC25" s="8">
        <v>280.435</v>
      </c>
      <c r="DD25" s="8">
        <v>287.63</v>
      </c>
      <c r="DE25" s="8">
        <v>286.92099999999999</v>
      </c>
      <c r="DF25" s="8">
        <v>284.08999999999997</v>
      </c>
      <c r="DG25" s="8">
        <v>277.875</v>
      </c>
      <c r="DH25" s="8">
        <v>278.30200000000002</v>
      </c>
      <c r="DI25" s="8">
        <v>283.161</v>
      </c>
      <c r="DJ25" s="8">
        <v>273.30799999999999</v>
      </c>
      <c r="DK25" s="8">
        <v>270.16699999999997</v>
      </c>
      <c r="DL25" s="8">
        <v>264.93599999999998</v>
      </c>
      <c r="DM25" s="8">
        <v>265.18799999999999</v>
      </c>
      <c r="DN25" s="8">
        <v>263.10000000000002</v>
      </c>
      <c r="DO25" s="8">
        <v>263.93400000000003</v>
      </c>
      <c r="DP25" s="8">
        <v>268.31099999999998</v>
      </c>
      <c r="DQ25" s="8">
        <v>269.65800000000002</v>
      </c>
      <c r="DR25" s="8">
        <v>267.11399999999998</v>
      </c>
      <c r="DS25" s="8">
        <v>266.24599999999998</v>
      </c>
      <c r="DT25" s="8">
        <v>270.49700000000001</v>
      </c>
      <c r="DU25" s="8">
        <v>270.04700000000003</v>
      </c>
      <c r="DV25" s="8">
        <v>275.02699999999999</v>
      </c>
      <c r="DW25" s="8">
        <v>276.15100000000001</v>
      </c>
      <c r="DX25" s="8">
        <v>273.11900000000003</v>
      </c>
      <c r="DY25" s="8">
        <v>269.84500000000003</v>
      </c>
      <c r="DZ25" s="8">
        <v>263.39299999999997</v>
      </c>
      <c r="EA25" s="8">
        <v>258.86200000000002</v>
      </c>
      <c r="EB25" s="8">
        <v>259.08199999999999</v>
      </c>
      <c r="EC25" s="8">
        <v>262.91899999999998</v>
      </c>
      <c r="ED25" s="8">
        <v>262.45</v>
      </c>
      <c r="EE25" s="8">
        <v>262.68099999999998</v>
      </c>
      <c r="EF25" s="8">
        <v>264.13</v>
      </c>
      <c r="EG25" s="8">
        <v>263.839</v>
      </c>
      <c r="EH25" s="8">
        <v>265.05099999999999</v>
      </c>
      <c r="EI25" s="8">
        <v>268.846</v>
      </c>
      <c r="EJ25" s="8">
        <v>267.983</v>
      </c>
      <c r="EK25" s="8">
        <v>269.50900000000001</v>
      </c>
      <c r="EL25" s="8">
        <v>268.88799999999998</v>
      </c>
      <c r="EM25" s="8">
        <v>272.209</v>
      </c>
      <c r="EN25" s="8">
        <v>269.14100000000002</v>
      </c>
      <c r="EO25" s="8">
        <v>271.40699999999998</v>
      </c>
      <c r="EP25" s="8">
        <v>275.93900000000002</v>
      </c>
      <c r="EQ25" s="8">
        <v>281.495</v>
      </c>
      <c r="ER25" s="8">
        <v>289.471</v>
      </c>
      <c r="ES25" s="8">
        <v>293.90899999999999</v>
      </c>
      <c r="ET25" s="8">
        <v>285.73200000000003</v>
      </c>
      <c r="EU25" s="8">
        <v>290.42</v>
      </c>
      <c r="EV25" s="8">
        <v>290.91899999999998</v>
      </c>
      <c r="EW25" s="8">
        <v>290.64600000000002</v>
      </c>
      <c r="EX25" s="8">
        <v>291.28100000000001</v>
      </c>
      <c r="EY25" s="8">
        <v>294.48700000000002</v>
      </c>
      <c r="EZ25" s="8">
        <v>304.46199999999999</v>
      </c>
      <c r="FA25" s="8">
        <v>306.26499999999999</v>
      </c>
      <c r="FB25" s="8">
        <v>307.79000000000002</v>
      </c>
      <c r="FC25" s="8">
        <v>304.476</v>
      </c>
      <c r="FD25" s="8">
        <v>304.33100000000002</v>
      </c>
      <c r="FE25" s="8">
        <v>304.53500000000003</v>
      </c>
      <c r="FF25" s="8">
        <v>306.38400000000001</v>
      </c>
      <c r="FG25" s="8">
        <v>303.51600000000002</v>
      </c>
      <c r="FH25" s="8">
        <v>298.726</v>
      </c>
      <c r="FI25" s="8">
        <v>300.03800000000001</v>
      </c>
      <c r="FJ25" s="8">
        <v>299.85000000000002</v>
      </c>
      <c r="FK25" s="8">
        <v>294.387</v>
      </c>
      <c r="FL25" s="8">
        <v>292.47899999999998</v>
      </c>
      <c r="FM25" s="8">
        <v>288.74299999999999</v>
      </c>
      <c r="FN25" s="8">
        <v>301.50799999999998</v>
      </c>
      <c r="FO25" s="8">
        <v>313.13</v>
      </c>
      <c r="FP25" s="8">
        <v>314.75099999999998</v>
      </c>
      <c r="FQ25" s="8">
        <v>310.96899999999999</v>
      </c>
      <c r="FR25" s="8">
        <v>308.10000000000002</v>
      </c>
      <c r="FS25" s="8">
        <v>302.67700000000002</v>
      </c>
      <c r="FT25" s="8">
        <v>307.05599999999998</v>
      </c>
      <c r="FU25" s="8">
        <v>312.69200000000001</v>
      </c>
      <c r="FV25" s="8">
        <v>314.71800000000002</v>
      </c>
      <c r="FW25" s="8">
        <v>312.76400000000001</v>
      </c>
      <c r="FX25" s="8">
        <v>312.12</v>
      </c>
      <c r="FY25" s="8">
        <v>318.39</v>
      </c>
      <c r="FZ25" s="8">
        <v>320.74700000000001</v>
      </c>
      <c r="GA25" s="8">
        <v>320.673</v>
      </c>
      <c r="GB25" s="8">
        <v>325.91300000000001</v>
      </c>
      <c r="GC25" s="8">
        <v>330.38900000000001</v>
      </c>
      <c r="GD25" s="8">
        <v>329.334</v>
      </c>
      <c r="GE25" s="8">
        <v>338.38600000000002</v>
      </c>
      <c r="GF25" s="8">
        <v>342.62400000000002</v>
      </c>
      <c r="GG25" s="8">
        <v>345.28</v>
      </c>
      <c r="GH25" s="8">
        <v>338.15800000000002</v>
      </c>
      <c r="GI25" s="8">
        <v>337.13</v>
      </c>
      <c r="GJ25" s="8">
        <v>339.73200000000003</v>
      </c>
      <c r="GK25" s="8">
        <v>333.15600000000001</v>
      </c>
      <c r="GL25" s="8">
        <v>328.03</v>
      </c>
      <c r="GM25" s="8">
        <v>330.08</v>
      </c>
      <c r="GN25" s="8">
        <v>330.81200000000001</v>
      </c>
      <c r="GO25" s="8">
        <v>334.21100000000001</v>
      </c>
      <c r="GP25" s="8">
        <v>334.84</v>
      </c>
      <c r="GQ25" s="8">
        <v>334.17599999999999</v>
      </c>
      <c r="GR25" s="8">
        <v>331.78899999999999</v>
      </c>
      <c r="GS25" s="8">
        <v>325.52300000000002</v>
      </c>
      <c r="GT25" s="8">
        <v>330.13799999999998</v>
      </c>
      <c r="GU25" s="8">
        <v>327.23</v>
      </c>
      <c r="GV25" s="8">
        <v>317.42700000000002</v>
      </c>
      <c r="GW25" s="8">
        <v>310.72199999999998</v>
      </c>
      <c r="GX25" s="8">
        <v>303.69600000000003</v>
      </c>
      <c r="GY25" s="8">
        <v>309.52600000000001</v>
      </c>
      <c r="GZ25" s="8">
        <v>330.49700000000001</v>
      </c>
      <c r="HA25" s="8">
        <v>327.73500000000001</v>
      </c>
      <c r="HB25" s="8">
        <v>324.846</v>
      </c>
      <c r="HC25" s="8">
        <v>325.15800000000002</v>
      </c>
      <c r="HD25" s="8">
        <v>316.76600000000002</v>
      </c>
      <c r="HE25" s="8">
        <v>328.36399999999998</v>
      </c>
      <c r="HF25" s="8">
        <v>332.91300000000001</v>
      </c>
      <c r="HG25" s="8">
        <v>327.26900000000001</v>
      </c>
      <c r="HH25" s="8">
        <v>328.279</v>
      </c>
      <c r="HI25" s="8">
        <v>330.64400000000001</v>
      </c>
      <c r="HJ25" s="8">
        <v>336.35300000000001</v>
      </c>
      <c r="HK25" s="8">
        <v>330.32100000000003</v>
      </c>
      <c r="HL25" s="8">
        <v>325.96499999999997</v>
      </c>
      <c r="HM25" s="8">
        <v>325.73</v>
      </c>
      <c r="HN25" s="8">
        <v>323.94400000000002</v>
      </c>
      <c r="HO25" s="8">
        <v>336.37299999999999</v>
      </c>
      <c r="HP25" s="8">
        <v>346.56799999999998</v>
      </c>
      <c r="HQ25" s="8">
        <v>349.45400000000001</v>
      </c>
      <c r="HR25" s="8">
        <v>364.97399999999999</v>
      </c>
      <c r="HS25" s="8">
        <v>367.31700000000001</v>
      </c>
      <c r="HT25" s="8">
        <v>351.96100000000001</v>
      </c>
      <c r="HU25" s="8">
        <v>337.76600000000002</v>
      </c>
      <c r="HV25" s="8">
        <v>333.25599999999997</v>
      </c>
      <c r="HW25" s="8">
        <v>340.78800000000001</v>
      </c>
      <c r="HX25" s="8">
        <v>343.3</v>
      </c>
      <c r="HY25" s="8">
        <v>355.721</v>
      </c>
      <c r="HZ25" s="8">
        <v>360.88099999999997</v>
      </c>
      <c r="IA25" s="8">
        <v>373.488</v>
      </c>
      <c r="IB25" s="8">
        <v>360.084</v>
      </c>
      <c r="IC25" s="8">
        <v>345.41</v>
      </c>
      <c r="ID25" s="8">
        <v>341.41899999999998</v>
      </c>
      <c r="IE25" s="8">
        <v>340.41500000000002</v>
      </c>
      <c r="IF25" s="8">
        <v>328.678</v>
      </c>
      <c r="IG25" s="8">
        <v>326.34399999999999</v>
      </c>
      <c r="IH25" s="8">
        <v>322.29599999999999</v>
      </c>
      <c r="II25" s="8">
        <v>334.476</v>
      </c>
      <c r="IJ25" s="8">
        <v>341.13299999999998</v>
      </c>
      <c r="IK25" s="8">
        <v>345.714</v>
      </c>
      <c r="IL25" s="8">
        <v>343.51799999999997</v>
      </c>
      <c r="IM25" s="8">
        <v>346.78199999999998</v>
      </c>
      <c r="IN25" s="8">
        <v>337.911</v>
      </c>
      <c r="IO25" s="8">
        <v>328.49</v>
      </c>
      <c r="IP25" s="8">
        <v>327.63400000000001</v>
      </c>
      <c r="IQ25" s="8">
        <v>325.43599999999998</v>
      </c>
      <c r="IR25" s="8">
        <v>329.166</v>
      </c>
      <c r="IS25" s="8">
        <v>341.00900000000001</v>
      </c>
      <c r="IT25" s="8">
        <v>347.45400000000001</v>
      </c>
      <c r="IU25" s="8">
        <v>345.39499999999998</v>
      </c>
      <c r="IV25" s="8">
        <v>334.99599999999998</v>
      </c>
      <c r="IW25" s="8">
        <v>335.13400000000001</v>
      </c>
      <c r="IX25" s="8">
        <v>336.28899999999999</v>
      </c>
      <c r="IY25" s="8">
        <v>335.13099999999997</v>
      </c>
      <c r="IZ25" s="8">
        <v>333.77499999999998</v>
      </c>
      <c r="JA25" s="8">
        <v>345.73899999999998</v>
      </c>
      <c r="JB25" s="8">
        <v>353.42399999999998</v>
      </c>
      <c r="JC25" s="8">
        <v>355.49700000000001</v>
      </c>
      <c r="JD25" s="8">
        <v>357.53500000000003</v>
      </c>
      <c r="JE25" s="8">
        <v>349.27100000000002</v>
      </c>
      <c r="JF25" s="8">
        <v>339.24900000000002</v>
      </c>
      <c r="JG25" s="8">
        <v>329.72199999999998</v>
      </c>
      <c r="JH25" s="8">
        <v>329.50599999999997</v>
      </c>
      <c r="JI25" s="8">
        <v>342.98200000000003</v>
      </c>
      <c r="JJ25" s="8">
        <v>361.22800000000001</v>
      </c>
      <c r="JK25" s="8">
        <v>364.78899999999999</v>
      </c>
      <c r="JL25" s="8">
        <v>365.65699999999998</v>
      </c>
      <c r="JM25" s="8">
        <v>366.52800000000002</v>
      </c>
      <c r="JN25" s="8">
        <v>357.37700000000001</v>
      </c>
      <c r="JO25" s="8">
        <v>363.93</v>
      </c>
      <c r="JP25" s="8">
        <v>371.226</v>
      </c>
      <c r="JQ25" s="8">
        <v>370.29199999999997</v>
      </c>
      <c r="JR25" s="8">
        <v>376.03500000000003</v>
      </c>
      <c r="JS25" s="8">
        <v>382.85</v>
      </c>
      <c r="JT25" s="8">
        <v>390.74</v>
      </c>
      <c r="JU25" s="8">
        <v>387.80700000000002</v>
      </c>
      <c r="JV25" s="8">
        <v>383.35700000000003</v>
      </c>
      <c r="JW25" s="8">
        <v>385.25200000000001</v>
      </c>
      <c r="JX25" s="8">
        <v>381.69900000000001</v>
      </c>
      <c r="JY25" s="8">
        <v>380.59500000000003</v>
      </c>
      <c r="JZ25" s="8">
        <v>378.49200000000002</v>
      </c>
      <c r="KA25" s="8">
        <v>379.50099999999998</v>
      </c>
      <c r="KB25" s="8">
        <v>367.76799999999997</v>
      </c>
      <c r="KC25" s="8">
        <v>358.59199999999998</v>
      </c>
      <c r="KD25" s="8">
        <v>352.51499999999999</v>
      </c>
      <c r="KE25" s="8">
        <v>351.18299999999999</v>
      </c>
      <c r="KF25" s="8">
        <v>349.16399999999999</v>
      </c>
      <c r="KG25" s="8">
        <v>356.73200000000003</v>
      </c>
      <c r="KH25" s="8">
        <v>355.01299999999998</v>
      </c>
      <c r="KI25" s="8">
        <v>356.09300000000002</v>
      </c>
      <c r="KJ25" s="8">
        <v>347.13099999999997</v>
      </c>
      <c r="KK25" s="8">
        <v>350.77800000000002</v>
      </c>
      <c r="KL25" s="8">
        <v>342.197</v>
      </c>
      <c r="KM25" s="8">
        <v>332.988</v>
      </c>
      <c r="KN25" s="8">
        <v>317.29599999999999</v>
      </c>
      <c r="KO25" s="8">
        <v>315.714</v>
      </c>
      <c r="KP25" s="8">
        <v>316.83300000000003</v>
      </c>
      <c r="KQ25" s="8">
        <v>325.02300000000002</v>
      </c>
      <c r="KR25" s="8">
        <v>326.803</v>
      </c>
      <c r="KS25" s="8">
        <v>326.79199999999997</v>
      </c>
      <c r="KT25" s="8">
        <v>323.21899999999999</v>
      </c>
      <c r="KU25" s="8">
        <v>317.78199999999998</v>
      </c>
      <c r="KV25" s="8">
        <v>315.60000000000002</v>
      </c>
      <c r="KW25" s="8">
        <v>317.56599999999997</v>
      </c>
      <c r="KX25" s="8">
        <v>312.53100000000001</v>
      </c>
      <c r="KY25" s="8">
        <v>311.39</v>
      </c>
      <c r="KZ25" s="8">
        <v>314.90199999999999</v>
      </c>
      <c r="LA25" s="8">
        <v>319.827</v>
      </c>
      <c r="LB25" s="8">
        <v>334.85399999999998</v>
      </c>
      <c r="LC25" s="8">
        <v>344.15</v>
      </c>
      <c r="LD25" s="8">
        <v>345.161</v>
      </c>
      <c r="LE25" s="8">
        <v>343.685</v>
      </c>
      <c r="LF25" s="8">
        <v>334.80700000000002</v>
      </c>
      <c r="LG25" s="8">
        <v>334.029</v>
      </c>
      <c r="LH25" s="8">
        <v>329.85500000000002</v>
      </c>
      <c r="LI25" s="8">
        <v>334.42200000000003</v>
      </c>
      <c r="LJ25" s="8">
        <v>334.66699999999997</v>
      </c>
      <c r="LK25" s="8">
        <v>354.90300000000002</v>
      </c>
      <c r="LL25" s="8">
        <v>362.27199999999999</v>
      </c>
      <c r="LM25" s="8">
        <v>369.08699999999999</v>
      </c>
      <c r="LN25" s="8">
        <v>366.47699999999998</v>
      </c>
      <c r="LO25" s="8">
        <v>372.858</v>
      </c>
      <c r="LP25" s="8">
        <v>366.71800000000002</v>
      </c>
      <c r="LQ25" s="8">
        <v>360.93</v>
      </c>
      <c r="LR25" s="8">
        <v>354.36900000000003</v>
      </c>
      <c r="LS25" s="8">
        <v>344.887</v>
      </c>
      <c r="LT25" s="8">
        <v>352.041</v>
      </c>
      <c r="LU25" s="8">
        <v>351.721</v>
      </c>
      <c r="LV25" s="8">
        <v>346.87799999999999</v>
      </c>
      <c r="LW25" s="8">
        <v>355</v>
      </c>
      <c r="LX25" s="8">
        <v>359.84100000000001</v>
      </c>
      <c r="LY25" s="8">
        <v>372.00099999999998</v>
      </c>
      <c r="LZ25" s="8">
        <v>374.91399999999999</v>
      </c>
      <c r="MA25" s="8">
        <v>368.53</v>
      </c>
      <c r="MB25" s="8">
        <v>358.47300000000001</v>
      </c>
      <c r="MC25" s="8">
        <v>352.51799999999997</v>
      </c>
      <c r="MD25" s="8">
        <v>353.46899999999999</v>
      </c>
      <c r="ME25" s="8">
        <v>352.94600000000003</v>
      </c>
      <c r="MF25" s="8">
        <v>350.67599999999999</v>
      </c>
      <c r="MG25" s="8">
        <v>357.29599999999999</v>
      </c>
      <c r="MH25" s="8">
        <v>363.51799999999997</v>
      </c>
      <c r="MI25" s="8">
        <v>372.67899999999997</v>
      </c>
      <c r="MJ25" s="8">
        <v>380.411</v>
      </c>
      <c r="MK25" s="8">
        <v>375.78500000000003</v>
      </c>
      <c r="ML25" s="8">
        <v>368.72800000000001</v>
      </c>
      <c r="MM25" s="8">
        <v>365.33800000000002</v>
      </c>
      <c r="MN25" s="8">
        <v>365.47399999999999</v>
      </c>
      <c r="MO25" s="8">
        <v>368.25400000000002</v>
      </c>
      <c r="MP25" s="8">
        <v>362.32900000000001</v>
      </c>
      <c r="MQ25" s="8">
        <v>358.54700000000003</v>
      </c>
      <c r="MR25" s="8">
        <v>364.25299999999999</v>
      </c>
      <c r="MS25" s="8">
        <v>379.57</v>
      </c>
      <c r="MT25" s="8">
        <v>383.03199999999998</v>
      </c>
      <c r="MU25" s="8">
        <v>370.66500000000002</v>
      </c>
      <c r="MV25" s="8">
        <v>357.09199999999998</v>
      </c>
      <c r="MW25" s="8">
        <v>357.541</v>
      </c>
      <c r="MX25" s="8">
        <v>363.45600000000002</v>
      </c>
      <c r="MY25" s="8">
        <v>359.32</v>
      </c>
      <c r="MZ25" s="8">
        <v>361.935</v>
      </c>
      <c r="NA25" s="8">
        <v>371.565</v>
      </c>
      <c r="NB25" s="8">
        <v>373.66</v>
      </c>
      <c r="NC25" s="8">
        <v>368.81400000000002</v>
      </c>
      <c r="ND25" s="8">
        <v>368.279</v>
      </c>
      <c r="NE25" s="8">
        <v>372.09100000000001</v>
      </c>
      <c r="NF25" s="8">
        <v>368.88900000000001</v>
      </c>
      <c r="NG25" s="8">
        <v>365.19600000000003</v>
      </c>
      <c r="NH25" s="8">
        <v>358.55200000000002</v>
      </c>
      <c r="NI25" s="8">
        <v>363.92700000000002</v>
      </c>
      <c r="NJ25" s="8">
        <v>378.01400000000001</v>
      </c>
      <c r="NK25" s="8">
        <v>373.92700000000002</v>
      </c>
      <c r="NL25" s="8">
        <v>388.697</v>
      </c>
      <c r="NM25" s="8">
        <v>390.202</v>
      </c>
      <c r="NN25" s="8">
        <v>380.26400000000001</v>
      </c>
      <c r="NO25" s="8">
        <v>386.72</v>
      </c>
      <c r="NP25" s="8">
        <v>384.517</v>
      </c>
      <c r="NQ25" s="8">
        <v>406.98</v>
      </c>
      <c r="NR25" s="8">
        <v>421.87599999999998</v>
      </c>
      <c r="NS25" s="8">
        <v>424.28300000000002</v>
      </c>
      <c r="NT25" s="8">
        <v>426.80799999999999</v>
      </c>
      <c r="NU25" s="8">
        <v>414.108</v>
      </c>
      <c r="NV25" s="8">
        <v>402.584</v>
      </c>
      <c r="NW25" s="8">
        <v>401.964</v>
      </c>
      <c r="NX25" s="8">
        <v>400.02499999999998</v>
      </c>
      <c r="NY25" s="8">
        <v>396.41300000000001</v>
      </c>
      <c r="NZ25" s="8">
        <v>396.43599999999998</v>
      </c>
      <c r="OA25" s="8">
        <v>395.19299999999998</v>
      </c>
      <c r="OB25" s="8">
        <v>389.36</v>
      </c>
      <c r="OC25" s="8">
        <v>387.14600000000002</v>
      </c>
      <c r="OD25" s="8">
        <v>381.452</v>
      </c>
      <c r="OE25" s="8">
        <v>381.05799999999999</v>
      </c>
      <c r="OF25" s="8">
        <v>380.79599999999999</v>
      </c>
      <c r="OG25" s="8">
        <v>392.089</v>
      </c>
      <c r="OH25" s="8">
        <v>408.26499999999999</v>
      </c>
      <c r="OI25" s="8">
        <v>412.73500000000001</v>
      </c>
      <c r="OJ25" s="8">
        <v>410.00400000000002</v>
      </c>
      <c r="OK25" s="8">
        <v>412.40699999999998</v>
      </c>
      <c r="OL25" s="8">
        <v>406.43</v>
      </c>
      <c r="OM25" s="8">
        <v>400.12900000000002</v>
      </c>
      <c r="ON25" s="8">
        <v>389.63900000000001</v>
      </c>
      <c r="OO25" s="8">
        <v>399.36799999999999</v>
      </c>
      <c r="OP25" s="8">
        <v>392.68700000000001</v>
      </c>
      <c r="OQ25" s="8">
        <v>385.01900000000001</v>
      </c>
      <c r="OR25" s="8">
        <v>378.27499999999998</v>
      </c>
      <c r="OS25" s="8">
        <v>374.73</v>
      </c>
      <c r="OT25" s="8">
        <v>378.34500000000003</v>
      </c>
      <c r="OU25" s="8">
        <v>375.14400000000001</v>
      </c>
      <c r="OV25" s="8">
        <v>373.87</v>
      </c>
      <c r="OW25" s="8">
        <v>385.33199999999999</v>
      </c>
      <c r="OX25" s="8">
        <v>370.298</v>
      </c>
      <c r="OY25" s="8">
        <v>363.26499999999999</v>
      </c>
      <c r="OZ25" s="8">
        <v>361.18299999999999</v>
      </c>
      <c r="PA25" s="8">
        <v>352.065</v>
      </c>
      <c r="PB25" s="8">
        <v>348.67200000000003</v>
      </c>
      <c r="PC25" s="8">
        <v>347.74099999999999</v>
      </c>
      <c r="PD25" s="8">
        <v>332.49299999999999</v>
      </c>
      <c r="PE25" s="8">
        <v>322.49299999999999</v>
      </c>
      <c r="PF25" s="8">
        <v>324.476</v>
      </c>
      <c r="PG25" s="8">
        <v>328.59800000000001</v>
      </c>
      <c r="PH25" s="8">
        <v>328.22</v>
      </c>
      <c r="PI25" s="8">
        <v>329.709</v>
      </c>
      <c r="PJ25" s="8">
        <v>332.74900000000002</v>
      </c>
      <c r="PK25" s="8">
        <v>342.36700000000002</v>
      </c>
      <c r="PL25" s="8">
        <v>342.774</v>
      </c>
      <c r="PM25" s="8">
        <v>351.87299999999999</v>
      </c>
      <c r="PN25" s="8">
        <v>375.45400000000001</v>
      </c>
      <c r="PO25" s="8">
        <v>362.34199999999998</v>
      </c>
      <c r="PP25" s="8">
        <v>358.17200000000003</v>
      </c>
      <c r="PQ25" s="8">
        <v>350.07299999999998</v>
      </c>
      <c r="PR25" s="8">
        <v>344.15899999999999</v>
      </c>
      <c r="PS25" s="8">
        <v>348.72500000000002</v>
      </c>
      <c r="PT25" s="8">
        <v>341.30900000000003</v>
      </c>
      <c r="PU25" s="8">
        <v>338.904</v>
      </c>
      <c r="PV25" s="8">
        <v>340.02499999999998</v>
      </c>
      <c r="PW25" s="8">
        <v>337.58499999999998</v>
      </c>
      <c r="PX25" s="8">
        <v>335.96800000000002</v>
      </c>
      <c r="PY25" s="8">
        <v>336.48</v>
      </c>
      <c r="PZ25" s="8">
        <v>325.82</v>
      </c>
      <c r="QA25" s="8">
        <v>325.57600000000002</v>
      </c>
      <c r="QB25" s="8">
        <v>322.96499999999997</v>
      </c>
      <c r="QC25" s="8">
        <v>316.52300000000002</v>
      </c>
      <c r="QD25" s="8">
        <v>316.65600000000001</v>
      </c>
      <c r="QE25" s="8">
        <v>317.06900000000002</v>
      </c>
      <c r="QF25" s="8">
        <v>320.86099999999999</v>
      </c>
      <c r="QG25" s="8">
        <v>318.572</v>
      </c>
      <c r="QH25" s="8">
        <v>323.04300000000001</v>
      </c>
      <c r="QI25" s="8">
        <v>316.88</v>
      </c>
      <c r="QJ25" s="8">
        <v>317.75099999999998</v>
      </c>
      <c r="QK25" s="8">
        <v>319.452</v>
      </c>
      <c r="QL25" s="8">
        <v>313.95</v>
      </c>
      <c r="QM25" s="8">
        <v>308.983</v>
      </c>
      <c r="QN25" s="8">
        <v>307.74</v>
      </c>
      <c r="QO25" s="8">
        <v>304.95</v>
      </c>
      <c r="QP25" s="8">
        <v>305.5</v>
      </c>
      <c r="QQ25" s="8">
        <v>305.89800000000002</v>
      </c>
      <c r="QR25" s="8">
        <v>303.83699999999999</v>
      </c>
      <c r="QS25" s="8">
        <v>307.27199999999999</v>
      </c>
      <c r="QT25" s="8">
        <v>308.53500000000003</v>
      </c>
      <c r="QU25" s="8">
        <v>304.87</v>
      </c>
      <c r="QV25" s="8">
        <v>311.04700000000003</v>
      </c>
      <c r="QW25" s="8">
        <v>320.762</v>
      </c>
      <c r="QX25" s="8">
        <v>331.03199999999998</v>
      </c>
      <c r="QY25" s="8">
        <v>333.08199999999999</v>
      </c>
      <c r="QZ25" s="8">
        <v>334.87</v>
      </c>
      <c r="RA25" s="8">
        <v>337.35300000000001</v>
      </c>
      <c r="RB25" s="8">
        <v>335.649</v>
      </c>
      <c r="RC25" s="8">
        <v>331.87099999999998</v>
      </c>
      <c r="RD25" s="8">
        <v>327.75700000000001</v>
      </c>
      <c r="RE25" s="8">
        <v>329.19099999999997</v>
      </c>
      <c r="RF25" s="8">
        <v>331.22</v>
      </c>
      <c r="RG25" s="8">
        <v>334.22300000000001</v>
      </c>
      <c r="RH25" s="8">
        <v>333.44600000000003</v>
      </c>
      <c r="RI25" s="8">
        <v>330.52</v>
      </c>
      <c r="RJ25" s="8">
        <v>331.61099999999999</v>
      </c>
      <c r="RK25" s="8">
        <v>341.029</v>
      </c>
      <c r="RL25" s="8">
        <v>342.33800000000002</v>
      </c>
      <c r="RM25" s="8">
        <v>341.70600000000002</v>
      </c>
      <c r="RN25" s="8">
        <v>342.142</v>
      </c>
      <c r="RO25" s="8">
        <v>337.2</v>
      </c>
      <c r="RP25" s="8">
        <v>339.36799999999999</v>
      </c>
      <c r="RQ25" s="8">
        <v>336.12900000000002</v>
      </c>
      <c r="RR25" s="8">
        <v>325.93299999999999</v>
      </c>
      <c r="RS25" s="8">
        <v>323.38799999999998</v>
      </c>
      <c r="RT25" s="8">
        <v>322.07100000000003</v>
      </c>
      <c r="RU25" s="8">
        <v>325.26499999999999</v>
      </c>
      <c r="RV25" s="8">
        <v>323.25700000000001</v>
      </c>
      <c r="RW25" s="8">
        <v>321.36700000000002</v>
      </c>
      <c r="RX25" s="8">
        <v>313.95600000000002</v>
      </c>
      <c r="RY25" s="8">
        <v>316.88099999999997</v>
      </c>
      <c r="RZ25" s="8">
        <v>316.839</v>
      </c>
      <c r="SA25" s="8">
        <v>316.03300000000002</v>
      </c>
      <c r="SB25" s="8">
        <v>315.76900000000001</v>
      </c>
      <c r="SC25" s="8">
        <v>334.56099999999998</v>
      </c>
      <c r="SD25" s="8">
        <v>336.226</v>
      </c>
      <c r="SE25" s="8">
        <v>338.32100000000003</v>
      </c>
      <c r="SF25" s="8">
        <v>340.61200000000002</v>
      </c>
      <c r="SG25" s="8">
        <v>340.42200000000003</v>
      </c>
      <c r="SH25" s="8">
        <v>338.98099999999999</v>
      </c>
      <c r="SI25" s="8">
        <v>339.52699999999999</v>
      </c>
      <c r="SJ25" s="8">
        <v>335.27499999999998</v>
      </c>
      <c r="SK25" s="8">
        <v>336.55399999999997</v>
      </c>
      <c r="SL25" s="8">
        <v>338.053</v>
      </c>
      <c r="SM25" s="8">
        <v>340.15899999999999</v>
      </c>
      <c r="SN25" s="8">
        <v>326.66500000000002</v>
      </c>
      <c r="SO25" s="8">
        <v>329.45100000000002</v>
      </c>
      <c r="SP25" s="8">
        <v>337.35599999999999</v>
      </c>
      <c r="SQ25" s="8">
        <v>344.27800000000002</v>
      </c>
      <c r="SR25" s="8">
        <v>348.36599999999999</v>
      </c>
      <c r="SS25" s="8">
        <v>351.13200000000001</v>
      </c>
      <c r="ST25" s="8">
        <v>357.10500000000002</v>
      </c>
      <c r="SU25" s="8"/>
    </row>
    <row r="26" spans="1:515" s="2" customFormat="1" x14ac:dyDescent="0.25">
      <c r="A26" s="2">
        <f>A25+1</f>
        <v>2</v>
      </c>
      <c r="B26" s="6" t="s">
        <v>419</v>
      </c>
      <c r="C26" s="2">
        <f ca="1">_xlfn.XMATCH(B26,tkrBbg!M:M)</f>
        <v>147</v>
      </c>
      <c r="D26" s="2" t="str" cm="1">
        <f t="array" aca="1" ref="D26" ca="1">INDEX(tkrBbg!E:E,C26)</f>
        <v>AT214434 Corp</v>
      </c>
      <c r="E26" s="7" cm="1">
        <f t="array" aca="1" ref="E26" ca="1">_xll.BDP(D26,E$24)*1</f>
        <v>46931</v>
      </c>
      <c r="F26" s="8">
        <f ca="1">_xll.BDH(D26,$B$22,"-2AY",,"Dates=H","Fill=C","Sort=R","Dir=H","cols=509;rows=1")</f>
        <v>429.09399999999999</v>
      </c>
      <c r="G26" s="8">
        <v>427.57900000000001</v>
      </c>
      <c r="H26" s="8">
        <v>424.52600000000001</v>
      </c>
      <c r="I26" s="8">
        <v>419.65100000000001</v>
      </c>
      <c r="J26" s="8">
        <v>413.03199999999998</v>
      </c>
      <c r="K26" s="8">
        <v>419.65199999999999</v>
      </c>
      <c r="L26" s="8">
        <v>409.40899999999999</v>
      </c>
      <c r="M26" s="8">
        <v>406.21499999999997</v>
      </c>
      <c r="N26" s="8">
        <v>394.48599999999999</v>
      </c>
      <c r="O26" s="8">
        <v>387.685</v>
      </c>
      <c r="P26" s="8">
        <v>402.72699999999998</v>
      </c>
      <c r="Q26" s="8">
        <v>399.93799999999999</v>
      </c>
      <c r="R26" s="8">
        <v>409.86200000000002</v>
      </c>
      <c r="S26" s="8">
        <v>383.334</v>
      </c>
      <c r="T26" s="8">
        <v>363.71699999999998</v>
      </c>
      <c r="U26" s="8">
        <v>348.66</v>
      </c>
      <c r="V26" s="8">
        <v>359.79199999999997</v>
      </c>
      <c r="W26" s="8">
        <v>398.44799999999998</v>
      </c>
      <c r="X26" s="8">
        <v>408.83100000000002</v>
      </c>
      <c r="Y26" s="8">
        <v>431.43200000000002</v>
      </c>
      <c r="Z26" s="8">
        <v>437.863</v>
      </c>
      <c r="AA26" s="8">
        <v>437.42500000000001</v>
      </c>
      <c r="AB26" s="8">
        <v>428.46800000000002</v>
      </c>
      <c r="AC26" s="8">
        <v>427.267</v>
      </c>
      <c r="AD26" s="8">
        <v>438.97300000000001</v>
      </c>
      <c r="AE26" s="8">
        <v>450.30500000000001</v>
      </c>
      <c r="AF26" s="8">
        <v>452.94200000000001</v>
      </c>
      <c r="AG26" s="8">
        <v>452.255</v>
      </c>
      <c r="AH26" s="8">
        <v>456.678</v>
      </c>
      <c r="AI26" s="8">
        <v>465.69900000000001</v>
      </c>
      <c r="AJ26" s="8">
        <v>485.74299999999999</v>
      </c>
      <c r="AK26" s="8">
        <v>497.69</v>
      </c>
      <c r="AL26" s="8">
        <v>498.416</v>
      </c>
      <c r="AM26" s="8">
        <v>491.34899999999999</v>
      </c>
      <c r="AN26" s="8">
        <v>487.87799999999999</v>
      </c>
      <c r="AO26" s="8">
        <v>488.80799999999999</v>
      </c>
      <c r="AP26" s="8">
        <v>494.85599999999999</v>
      </c>
      <c r="AQ26" s="8">
        <v>498.05099999999999</v>
      </c>
      <c r="AR26" s="8">
        <v>498.69900000000001</v>
      </c>
      <c r="AS26" s="8">
        <v>504.64600000000002</v>
      </c>
      <c r="AT26" s="8">
        <v>507.49700000000001</v>
      </c>
      <c r="AU26" s="8">
        <v>480.565</v>
      </c>
      <c r="AV26" s="8">
        <v>468.69200000000001</v>
      </c>
      <c r="AW26" s="8">
        <v>457.86599999999999</v>
      </c>
      <c r="AX26" s="8">
        <v>447.762</v>
      </c>
      <c r="AY26" s="8">
        <v>465.25900000000001</v>
      </c>
      <c r="AZ26" s="8">
        <v>466.41199999999998</v>
      </c>
      <c r="BA26" s="8">
        <v>507.52100000000002</v>
      </c>
      <c r="BB26" s="8">
        <v>515.49300000000005</v>
      </c>
      <c r="BC26" s="8">
        <v>498.36</v>
      </c>
      <c r="BD26" s="8">
        <v>488.24599999999998</v>
      </c>
      <c r="BE26" s="8">
        <v>480.29599999999999</v>
      </c>
      <c r="BF26" s="8">
        <v>457.01</v>
      </c>
      <c r="BG26" s="8">
        <v>443.98</v>
      </c>
      <c r="BH26" s="8">
        <v>490.25900000000001</v>
      </c>
      <c r="BI26" s="8">
        <v>543.15300000000002</v>
      </c>
      <c r="BJ26" s="8">
        <v>568.46600000000001</v>
      </c>
      <c r="BK26" s="8">
        <v>624.38300000000004</v>
      </c>
      <c r="BL26" s="8">
        <v>630.14400000000001</v>
      </c>
      <c r="BM26" s="8">
        <v>619.11</v>
      </c>
      <c r="BN26" s="8">
        <v>598.81200000000001</v>
      </c>
      <c r="BO26" s="8">
        <v>587.66700000000003</v>
      </c>
      <c r="BP26" s="8">
        <v>565.346</v>
      </c>
      <c r="BQ26" s="8">
        <v>533.05999999999995</v>
      </c>
      <c r="BR26" s="8">
        <v>500.85500000000002</v>
      </c>
      <c r="BS26" s="8">
        <v>495.23</v>
      </c>
      <c r="BT26" s="8">
        <v>605.17899999999997</v>
      </c>
      <c r="BU26" s="8">
        <v>655.45799999999997</v>
      </c>
      <c r="BV26" s="8">
        <v>637.42499999999995</v>
      </c>
      <c r="BW26" s="8">
        <v>716.38800000000003</v>
      </c>
      <c r="BX26" s="8">
        <v>699.35900000000004</v>
      </c>
      <c r="BY26" s="8">
        <v>654.52200000000005</v>
      </c>
      <c r="BZ26" s="8">
        <v>561.59500000000003</v>
      </c>
      <c r="CA26" s="8">
        <v>484.63400000000001</v>
      </c>
      <c r="CB26" s="8">
        <v>479.63200000000001</v>
      </c>
      <c r="CC26" s="8">
        <v>399.78800000000001</v>
      </c>
      <c r="CD26" s="8">
        <v>394.86700000000002</v>
      </c>
      <c r="CE26" s="8">
        <v>409.089</v>
      </c>
      <c r="CF26" s="8">
        <v>359.01600000000002</v>
      </c>
      <c r="CG26" s="8">
        <v>326.803</v>
      </c>
      <c r="CH26" s="8">
        <v>311.75200000000001</v>
      </c>
      <c r="CI26" s="8">
        <v>317.74099999999999</v>
      </c>
      <c r="CJ26" s="8">
        <v>344.64</v>
      </c>
      <c r="CK26" s="8">
        <v>347.06599999999997</v>
      </c>
      <c r="CL26" s="8">
        <v>323.61200000000002</v>
      </c>
      <c r="CM26" s="8">
        <v>304.69400000000002</v>
      </c>
      <c r="CN26" s="8">
        <v>301.22000000000003</v>
      </c>
      <c r="CO26" s="8">
        <v>294.99599999999998</v>
      </c>
      <c r="CP26" s="8">
        <v>277.983</v>
      </c>
      <c r="CQ26" s="8">
        <v>278.53199999999998</v>
      </c>
      <c r="CR26" s="8">
        <v>277.79700000000003</v>
      </c>
      <c r="CS26" s="8">
        <v>279.036</v>
      </c>
      <c r="CT26" s="8">
        <v>276.49099999999999</v>
      </c>
      <c r="CU26" s="8">
        <v>276.27100000000002</v>
      </c>
      <c r="CV26" s="8">
        <v>275.36599999999999</v>
      </c>
      <c r="CW26" s="8">
        <v>272.56</v>
      </c>
      <c r="CX26" s="8">
        <v>276.32799999999997</v>
      </c>
      <c r="CY26" s="8">
        <v>278.202</v>
      </c>
      <c r="CZ26" s="8">
        <v>273.25599999999997</v>
      </c>
      <c r="DA26" s="8">
        <v>268.95800000000003</v>
      </c>
      <c r="DB26" s="8">
        <v>271.94299999999998</v>
      </c>
      <c r="DC26" s="8">
        <v>281.88299999999998</v>
      </c>
      <c r="DD26" s="8">
        <v>289.01600000000002</v>
      </c>
      <c r="DE26" s="8">
        <v>288.13799999999998</v>
      </c>
      <c r="DF26" s="8">
        <v>285.62400000000002</v>
      </c>
      <c r="DG26" s="8">
        <v>280.68299999999999</v>
      </c>
      <c r="DH26" s="8">
        <v>284.38299999999998</v>
      </c>
      <c r="DI26" s="8">
        <v>289.54399999999998</v>
      </c>
      <c r="DJ26" s="8">
        <v>278.34800000000001</v>
      </c>
      <c r="DK26" s="8">
        <v>275.42</v>
      </c>
      <c r="DL26" s="8">
        <v>269.44099999999997</v>
      </c>
      <c r="DM26" s="8">
        <v>270.53100000000001</v>
      </c>
      <c r="DN26" s="8">
        <v>269.471</v>
      </c>
      <c r="DO26" s="8">
        <v>272.60000000000002</v>
      </c>
      <c r="DP26" s="8">
        <v>279.15699999999998</v>
      </c>
      <c r="DQ26" s="8">
        <v>281.65800000000002</v>
      </c>
      <c r="DR26" s="8">
        <v>279.42500000000001</v>
      </c>
      <c r="DS26" s="8">
        <v>279.36599999999999</v>
      </c>
      <c r="DT26" s="8">
        <v>283.34199999999998</v>
      </c>
      <c r="DU26" s="8">
        <v>284.02100000000002</v>
      </c>
      <c r="DV26" s="8">
        <v>290.69099999999997</v>
      </c>
      <c r="DW26" s="8">
        <v>289.80700000000002</v>
      </c>
      <c r="DX26" s="8">
        <v>286.37599999999998</v>
      </c>
      <c r="DY26" s="8">
        <v>282.68599999999998</v>
      </c>
      <c r="DZ26" s="8">
        <v>275.08</v>
      </c>
      <c r="EA26" s="8">
        <v>271.60399999999998</v>
      </c>
      <c r="EB26" s="8">
        <v>271.94</v>
      </c>
      <c r="EC26" s="8">
        <v>276.67</v>
      </c>
      <c r="ED26" s="8">
        <v>276.654</v>
      </c>
      <c r="EE26" s="8">
        <v>277.00799999999998</v>
      </c>
      <c r="EF26" s="8">
        <v>278.40199999999999</v>
      </c>
      <c r="EG26" s="8">
        <v>277.99200000000002</v>
      </c>
      <c r="EH26" s="8">
        <v>280.47899999999998</v>
      </c>
      <c r="EI26" s="8">
        <v>284.58600000000001</v>
      </c>
      <c r="EJ26" s="8">
        <v>284.26799999999997</v>
      </c>
      <c r="EK26" s="8">
        <v>285.14</v>
      </c>
      <c r="EL26" s="8">
        <v>285.98599999999999</v>
      </c>
      <c r="EM26" s="8">
        <v>287.464</v>
      </c>
      <c r="EN26" s="8">
        <v>283.64499999999998</v>
      </c>
      <c r="EO26" s="8">
        <v>285.64800000000002</v>
      </c>
      <c r="EP26" s="8">
        <v>293.2</v>
      </c>
      <c r="EQ26" s="8">
        <v>298.096</v>
      </c>
      <c r="ER26" s="8">
        <v>306.108</v>
      </c>
      <c r="ES26" s="8">
        <v>308.21100000000001</v>
      </c>
      <c r="ET26" s="8">
        <v>299.98200000000003</v>
      </c>
      <c r="EU26" s="8">
        <v>304.50299999999999</v>
      </c>
      <c r="EV26" s="8">
        <v>305.13499999999999</v>
      </c>
      <c r="EW26" s="8">
        <v>304.28100000000001</v>
      </c>
      <c r="EX26" s="8">
        <v>304.31700000000001</v>
      </c>
      <c r="EY26" s="8">
        <v>307.24400000000003</v>
      </c>
      <c r="EZ26" s="8">
        <v>316.91899999999998</v>
      </c>
      <c r="FA26" s="8">
        <v>319.38499999999999</v>
      </c>
      <c r="FB26" s="8">
        <v>320.72300000000001</v>
      </c>
      <c r="FC26" s="8">
        <v>316.31400000000002</v>
      </c>
      <c r="FD26" s="8">
        <v>316.12700000000001</v>
      </c>
      <c r="FE26" s="8">
        <v>316.42599999999999</v>
      </c>
      <c r="FF26" s="8">
        <v>318.47300000000001</v>
      </c>
      <c r="FG26" s="8">
        <v>316.40300000000002</v>
      </c>
      <c r="FH26" s="8">
        <v>311.48399999999998</v>
      </c>
      <c r="FI26" s="8">
        <v>311.99</v>
      </c>
      <c r="FJ26" s="8">
        <v>309.67399999999998</v>
      </c>
      <c r="FK26" s="8">
        <v>303.10300000000001</v>
      </c>
      <c r="FL26" s="8">
        <v>301.66000000000003</v>
      </c>
      <c r="FM26" s="8">
        <v>296.745</v>
      </c>
      <c r="FN26" s="8">
        <v>308.34699999999998</v>
      </c>
      <c r="FO26" s="8">
        <v>323.65699999999998</v>
      </c>
      <c r="FP26" s="8">
        <v>325.94400000000002</v>
      </c>
      <c r="FQ26" s="8">
        <v>321.95</v>
      </c>
      <c r="FR26" s="8">
        <v>316.58800000000002</v>
      </c>
      <c r="FS26" s="8">
        <v>310.93599999999998</v>
      </c>
      <c r="FT26" s="8">
        <v>315.11900000000003</v>
      </c>
      <c r="FU26" s="8">
        <v>320.483</v>
      </c>
      <c r="FV26" s="8">
        <v>323.06599999999997</v>
      </c>
      <c r="FW26" s="8">
        <v>320.96899999999999</v>
      </c>
      <c r="FX26" s="8">
        <v>321.11099999999999</v>
      </c>
      <c r="FY26" s="8">
        <v>327.78</v>
      </c>
      <c r="FZ26" s="8">
        <v>329.78800000000001</v>
      </c>
      <c r="GA26" s="8">
        <v>332.01799999999997</v>
      </c>
      <c r="GB26" s="8">
        <v>337.70699999999999</v>
      </c>
      <c r="GC26" s="8">
        <v>341.88299999999998</v>
      </c>
      <c r="GD26" s="8">
        <v>341.24</v>
      </c>
      <c r="GE26" s="8">
        <v>350.28300000000002</v>
      </c>
      <c r="GF26" s="8">
        <v>353.62200000000001</v>
      </c>
      <c r="GG26" s="8">
        <v>354.44600000000003</v>
      </c>
      <c r="GH26" s="8">
        <v>345.39100000000002</v>
      </c>
      <c r="GI26" s="8">
        <v>344.27</v>
      </c>
      <c r="GJ26" s="8">
        <v>346.298</v>
      </c>
      <c r="GK26" s="8">
        <v>339.733</v>
      </c>
      <c r="GL26" s="8">
        <v>333.92700000000002</v>
      </c>
      <c r="GM26" s="8">
        <v>337.62599999999998</v>
      </c>
      <c r="GN26" s="8">
        <v>339.06299999999999</v>
      </c>
      <c r="GO26" s="8">
        <v>341.38600000000002</v>
      </c>
      <c r="GP26" s="8">
        <v>342.79599999999999</v>
      </c>
      <c r="GQ26" s="8">
        <v>343.50099999999998</v>
      </c>
      <c r="GR26" s="8">
        <v>342.47</v>
      </c>
      <c r="GS26" s="8">
        <v>338.63099999999997</v>
      </c>
      <c r="GT26" s="8">
        <v>345.096</v>
      </c>
      <c r="GU26" s="8">
        <v>342.24799999999999</v>
      </c>
      <c r="GV26" s="8">
        <v>333.637</v>
      </c>
      <c r="GW26" s="8">
        <v>328.33499999999998</v>
      </c>
      <c r="GX26" s="8">
        <v>323.78899999999999</v>
      </c>
      <c r="GY26" s="8">
        <v>329.88799999999998</v>
      </c>
      <c r="GZ26" s="8">
        <v>356.54500000000002</v>
      </c>
      <c r="HA26" s="8">
        <v>354.596</v>
      </c>
      <c r="HB26" s="8">
        <v>352.79700000000003</v>
      </c>
      <c r="HC26" s="8">
        <v>353.23599999999999</v>
      </c>
      <c r="HD26" s="8">
        <v>347.76600000000002</v>
      </c>
      <c r="HE26" s="8">
        <v>359.53300000000002</v>
      </c>
      <c r="HF26" s="8">
        <v>363.77800000000002</v>
      </c>
      <c r="HG26" s="8">
        <v>361.012</v>
      </c>
      <c r="HH26" s="8">
        <v>361.55700000000002</v>
      </c>
      <c r="HI26" s="8">
        <v>364.113</v>
      </c>
      <c r="HJ26" s="8">
        <v>369.10599999999999</v>
      </c>
      <c r="HK26" s="8">
        <v>363.613</v>
      </c>
      <c r="HL26" s="8">
        <v>359.096</v>
      </c>
      <c r="HM26" s="8">
        <v>358.197</v>
      </c>
      <c r="HN26" s="8">
        <v>355.62900000000002</v>
      </c>
      <c r="HO26" s="8">
        <v>363.65100000000001</v>
      </c>
      <c r="HP26" s="8">
        <v>374.61099999999999</v>
      </c>
      <c r="HQ26" s="8">
        <v>378.86799999999999</v>
      </c>
      <c r="HR26" s="8">
        <v>393.80900000000003</v>
      </c>
      <c r="HS26" s="8">
        <v>396.52100000000002</v>
      </c>
      <c r="HT26" s="8">
        <v>380.10599999999999</v>
      </c>
      <c r="HU26" s="8">
        <v>366.02100000000002</v>
      </c>
      <c r="HV26" s="8">
        <v>358.11799999999999</v>
      </c>
      <c r="HW26" s="8">
        <v>359.40800000000002</v>
      </c>
      <c r="HX26" s="8">
        <v>360.52</v>
      </c>
      <c r="HY26" s="8">
        <v>370.03500000000003</v>
      </c>
      <c r="HZ26" s="8">
        <v>373.61700000000002</v>
      </c>
      <c r="IA26" s="8">
        <v>387.19400000000002</v>
      </c>
      <c r="IB26" s="8">
        <v>372.37</v>
      </c>
      <c r="IC26" s="8">
        <v>355.93599999999998</v>
      </c>
      <c r="ID26" s="8">
        <v>351.96800000000002</v>
      </c>
      <c r="IE26" s="8">
        <v>347.96300000000002</v>
      </c>
      <c r="IF26" s="8">
        <v>336.87400000000002</v>
      </c>
      <c r="IG26" s="8">
        <v>333.63799999999998</v>
      </c>
      <c r="IH26" s="8">
        <v>330.548</v>
      </c>
      <c r="II26" s="8">
        <v>348.84800000000001</v>
      </c>
      <c r="IJ26" s="8">
        <v>354.678</v>
      </c>
      <c r="IK26" s="8">
        <v>358.53300000000002</v>
      </c>
      <c r="IL26" s="8">
        <v>356.15499999999997</v>
      </c>
      <c r="IM26" s="8">
        <v>355.31200000000001</v>
      </c>
      <c r="IN26" s="8">
        <v>344.45499999999998</v>
      </c>
      <c r="IO26" s="8">
        <v>334.23</v>
      </c>
      <c r="IP26" s="8">
        <v>334.40100000000001</v>
      </c>
      <c r="IQ26" s="8">
        <v>333.52600000000001</v>
      </c>
      <c r="IR26" s="8">
        <v>336.49599999999998</v>
      </c>
      <c r="IS26" s="8">
        <v>349.79199999999997</v>
      </c>
      <c r="IT26" s="8">
        <v>356.30500000000001</v>
      </c>
      <c r="IU26" s="8">
        <v>351.55500000000001</v>
      </c>
      <c r="IV26" s="8">
        <v>344.74299999999999</v>
      </c>
      <c r="IW26" s="8">
        <v>345.37599999999998</v>
      </c>
      <c r="IX26" s="8">
        <v>348.79</v>
      </c>
      <c r="IY26" s="8">
        <v>347.786</v>
      </c>
      <c r="IZ26" s="8">
        <v>347.40499999999997</v>
      </c>
      <c r="JA26" s="8">
        <v>360.16800000000001</v>
      </c>
      <c r="JB26" s="8">
        <v>364.98899999999998</v>
      </c>
      <c r="JC26" s="8">
        <v>365.82</v>
      </c>
      <c r="JD26" s="8">
        <v>368.18200000000002</v>
      </c>
      <c r="JE26" s="8">
        <v>362.90600000000001</v>
      </c>
      <c r="JF26" s="8">
        <v>356.45800000000003</v>
      </c>
      <c r="JG26" s="8">
        <v>345.87</v>
      </c>
      <c r="JH26" s="8">
        <v>345.53800000000001</v>
      </c>
      <c r="JI26" s="8">
        <v>362.46199999999999</v>
      </c>
      <c r="JJ26" s="8">
        <v>386.935</v>
      </c>
      <c r="JK26" s="8">
        <v>390.00599999999997</v>
      </c>
      <c r="JL26" s="8">
        <v>391.87099999999998</v>
      </c>
      <c r="JM26" s="8">
        <v>393.36</v>
      </c>
      <c r="JN26" s="8">
        <v>386.36099999999999</v>
      </c>
      <c r="JO26" s="8">
        <v>397.56900000000002</v>
      </c>
      <c r="JP26" s="8">
        <v>405.11500000000001</v>
      </c>
      <c r="JQ26" s="8">
        <v>404.15300000000002</v>
      </c>
      <c r="JR26" s="8">
        <v>410.36900000000003</v>
      </c>
      <c r="JS26" s="8">
        <v>417.77499999999998</v>
      </c>
      <c r="JT26" s="8">
        <v>425.90499999999997</v>
      </c>
      <c r="JU26" s="8">
        <v>423.81799999999998</v>
      </c>
      <c r="JV26" s="8">
        <v>419.202</v>
      </c>
      <c r="JW26" s="8">
        <v>421.37</v>
      </c>
      <c r="JX26" s="8">
        <v>418.12299999999999</v>
      </c>
      <c r="JY26" s="8">
        <v>420.31</v>
      </c>
      <c r="JZ26" s="8">
        <v>418.73200000000003</v>
      </c>
      <c r="KA26" s="8">
        <v>419.35399999999998</v>
      </c>
      <c r="KB26" s="8">
        <v>406.83800000000002</v>
      </c>
      <c r="KC26" s="8">
        <v>398.64299999999997</v>
      </c>
      <c r="KD26" s="8">
        <v>392.45800000000003</v>
      </c>
      <c r="KE26" s="8">
        <v>390.32</v>
      </c>
      <c r="KF26" s="8">
        <v>388.50299999999999</v>
      </c>
      <c r="KG26" s="8">
        <v>396.899</v>
      </c>
      <c r="KH26" s="8">
        <v>398.59100000000001</v>
      </c>
      <c r="KI26" s="8">
        <v>399.56799999999998</v>
      </c>
      <c r="KJ26" s="8">
        <v>394.38600000000002</v>
      </c>
      <c r="KK26" s="8">
        <v>400.64699999999999</v>
      </c>
      <c r="KL26" s="8">
        <v>397.40699999999998</v>
      </c>
      <c r="KM26" s="8">
        <v>388.911</v>
      </c>
      <c r="KN26" s="8">
        <v>373.065</v>
      </c>
      <c r="KO26" s="8">
        <v>372.12299999999999</v>
      </c>
      <c r="KP26" s="8">
        <v>374.43400000000003</v>
      </c>
      <c r="KQ26" s="8">
        <v>385.01799999999997</v>
      </c>
      <c r="KR26" s="8">
        <v>386.87299999999999</v>
      </c>
      <c r="KS26" s="8">
        <v>388.923</v>
      </c>
      <c r="KT26" s="8">
        <v>385.84899999999999</v>
      </c>
      <c r="KU26" s="8">
        <v>380.149</v>
      </c>
      <c r="KV26" s="8">
        <v>380.01</v>
      </c>
      <c r="KW26" s="8">
        <v>380.495</v>
      </c>
      <c r="KX26" s="8">
        <v>377.47899999999998</v>
      </c>
      <c r="KY26" s="8">
        <v>377.69799999999998</v>
      </c>
      <c r="KZ26" s="8">
        <v>383.04399999999998</v>
      </c>
      <c r="LA26" s="8">
        <v>387.62799999999999</v>
      </c>
      <c r="LB26" s="8">
        <v>398.91199999999998</v>
      </c>
      <c r="LC26" s="8">
        <v>409.08800000000002</v>
      </c>
      <c r="LD26" s="8">
        <v>412.51799999999997</v>
      </c>
      <c r="LE26" s="8">
        <v>411.911</v>
      </c>
      <c r="LF26" s="8">
        <v>399.05700000000002</v>
      </c>
      <c r="LG26" s="8">
        <v>398.58199999999999</v>
      </c>
      <c r="LH26" s="8">
        <v>395.33</v>
      </c>
      <c r="LI26" s="8">
        <v>400.79500000000002</v>
      </c>
      <c r="LJ26" s="8">
        <v>400.48399999999998</v>
      </c>
      <c r="LK26" s="8">
        <v>418.31200000000001</v>
      </c>
      <c r="LL26" s="8">
        <v>424.62200000000001</v>
      </c>
      <c r="LM26" s="8">
        <v>430.32299999999998</v>
      </c>
      <c r="LN26" s="8">
        <v>428.23599999999999</v>
      </c>
      <c r="LO26" s="8">
        <v>435.553</v>
      </c>
      <c r="LP26" s="8">
        <v>427.13600000000002</v>
      </c>
      <c r="LQ26" s="8">
        <v>421.065</v>
      </c>
      <c r="LR26" s="8">
        <v>412.75900000000001</v>
      </c>
      <c r="LS26" s="8">
        <v>403.34199999999998</v>
      </c>
      <c r="LT26" s="8">
        <v>409.20400000000001</v>
      </c>
      <c r="LU26" s="8">
        <v>410.43299999999999</v>
      </c>
      <c r="LV26" s="8">
        <v>403.512</v>
      </c>
      <c r="LW26" s="8">
        <v>414.61900000000003</v>
      </c>
      <c r="LX26" s="8">
        <v>424.25599999999997</v>
      </c>
      <c r="LY26" s="8">
        <v>438.74099999999999</v>
      </c>
      <c r="LZ26" s="8">
        <v>443.96499999999997</v>
      </c>
      <c r="MA26" s="8">
        <v>434.608</v>
      </c>
      <c r="MB26" s="8">
        <v>423.642</v>
      </c>
      <c r="MC26" s="8">
        <v>415.09399999999999</v>
      </c>
      <c r="MD26" s="8">
        <v>415.572</v>
      </c>
      <c r="ME26" s="8">
        <v>414.35700000000003</v>
      </c>
      <c r="MF26" s="8">
        <v>408.04500000000002</v>
      </c>
      <c r="MG26" s="8">
        <v>412.36500000000001</v>
      </c>
      <c r="MH26" s="8">
        <v>422.27</v>
      </c>
      <c r="MI26" s="8">
        <v>436.851</v>
      </c>
      <c r="MJ26" s="8">
        <v>447.79599999999999</v>
      </c>
      <c r="MK26" s="8">
        <v>443.952</v>
      </c>
      <c r="ML26" s="8">
        <v>436.89600000000002</v>
      </c>
      <c r="MM26" s="8">
        <v>432.41399999999999</v>
      </c>
      <c r="MN26" s="8">
        <v>436.69499999999999</v>
      </c>
      <c r="MO26" s="8">
        <v>438.49900000000002</v>
      </c>
      <c r="MP26" s="8">
        <v>432.66899999999998</v>
      </c>
      <c r="MQ26" s="8">
        <v>431.39299999999997</v>
      </c>
      <c r="MR26" s="8">
        <v>441.06900000000002</v>
      </c>
      <c r="MS26" s="8">
        <v>460.976</v>
      </c>
      <c r="MT26" s="8">
        <v>466.09199999999998</v>
      </c>
      <c r="MU26" s="8">
        <v>446.67500000000001</v>
      </c>
      <c r="MV26" s="8">
        <v>431.67700000000002</v>
      </c>
      <c r="MW26" s="8">
        <v>431.47399999999999</v>
      </c>
      <c r="MX26" s="8">
        <v>436.63799999999998</v>
      </c>
      <c r="MY26" s="8">
        <v>434.44799999999998</v>
      </c>
      <c r="MZ26" s="8">
        <v>436.59</v>
      </c>
      <c r="NA26" s="8">
        <v>448.274</v>
      </c>
      <c r="NB26" s="8">
        <v>448.07299999999998</v>
      </c>
      <c r="NC26" s="8">
        <v>441.67200000000003</v>
      </c>
      <c r="ND26" s="8">
        <v>438.32400000000001</v>
      </c>
      <c r="NE26" s="8">
        <v>443.20299999999997</v>
      </c>
      <c r="NF26" s="8">
        <v>438.97800000000001</v>
      </c>
      <c r="NG26" s="8">
        <v>434.36799999999999</v>
      </c>
      <c r="NH26" s="8">
        <v>426.75299999999999</v>
      </c>
      <c r="NI26" s="8">
        <v>431.62700000000001</v>
      </c>
      <c r="NJ26" s="8">
        <v>449.98099999999999</v>
      </c>
      <c r="NK26" s="8">
        <v>443.84800000000001</v>
      </c>
      <c r="NL26" s="8">
        <v>468.80799999999999</v>
      </c>
      <c r="NM26" s="8">
        <v>467.495</v>
      </c>
      <c r="NN26" s="8">
        <v>456.69099999999997</v>
      </c>
      <c r="NO26" s="8">
        <v>461.15100000000001</v>
      </c>
      <c r="NP26" s="8">
        <v>456.49400000000003</v>
      </c>
      <c r="NQ26" s="8">
        <v>479.05099999999999</v>
      </c>
      <c r="NR26" s="8">
        <v>493.791</v>
      </c>
      <c r="NS26" s="8">
        <v>498.08699999999999</v>
      </c>
      <c r="NT26" s="8">
        <v>500.52100000000002</v>
      </c>
      <c r="NU26" s="8">
        <v>483.71100000000001</v>
      </c>
      <c r="NV26" s="8">
        <v>470.553</v>
      </c>
      <c r="NW26" s="8">
        <v>470.59199999999998</v>
      </c>
      <c r="NX26" s="8">
        <v>468.55</v>
      </c>
      <c r="NY26" s="8">
        <v>465.92700000000002</v>
      </c>
      <c r="NZ26" s="8">
        <v>465.56799999999998</v>
      </c>
      <c r="OA26" s="8">
        <v>462.76400000000001</v>
      </c>
      <c r="OB26" s="8">
        <v>458.51299999999998</v>
      </c>
      <c r="OC26" s="8">
        <v>456.565</v>
      </c>
      <c r="OD26" s="8">
        <v>451.863</v>
      </c>
      <c r="OE26" s="8">
        <v>450.83600000000001</v>
      </c>
      <c r="OF26" s="8">
        <v>449.649</v>
      </c>
      <c r="OG26" s="8">
        <v>462.99099999999999</v>
      </c>
      <c r="OH26" s="8">
        <v>484.02699999999999</v>
      </c>
      <c r="OI26" s="8">
        <v>490.87700000000001</v>
      </c>
      <c r="OJ26" s="8">
        <v>488.024</v>
      </c>
      <c r="OK26" s="8">
        <v>492.43099999999998</v>
      </c>
      <c r="OL26" s="8">
        <v>485.54300000000001</v>
      </c>
      <c r="OM26" s="8">
        <v>477.411</v>
      </c>
      <c r="ON26" s="8">
        <v>459.09699999999998</v>
      </c>
      <c r="OO26" s="8">
        <v>468.476</v>
      </c>
      <c r="OP26" s="8">
        <v>462.05099999999999</v>
      </c>
      <c r="OQ26" s="8">
        <v>453.66800000000001</v>
      </c>
      <c r="OR26" s="8">
        <v>445.89400000000001</v>
      </c>
      <c r="OS26" s="8">
        <v>441.75299999999999</v>
      </c>
      <c r="OT26" s="8">
        <v>446.23899999999998</v>
      </c>
      <c r="OU26" s="8">
        <v>444.101</v>
      </c>
      <c r="OV26" s="8">
        <v>442.42599999999999</v>
      </c>
      <c r="OW26" s="8">
        <v>454.39600000000002</v>
      </c>
      <c r="OX26" s="8">
        <v>441.572</v>
      </c>
      <c r="OY26" s="8">
        <v>436.084</v>
      </c>
      <c r="OZ26" s="8">
        <v>432.12900000000002</v>
      </c>
      <c r="PA26" s="8">
        <v>419.77100000000002</v>
      </c>
      <c r="PB26" s="8">
        <v>416.45</v>
      </c>
      <c r="PC26" s="8">
        <v>415.47500000000002</v>
      </c>
      <c r="PD26" s="8">
        <v>392.31900000000002</v>
      </c>
      <c r="PE26" s="8">
        <v>379.55799999999999</v>
      </c>
      <c r="PF26" s="8">
        <v>382.32600000000002</v>
      </c>
      <c r="PG26" s="8">
        <v>388.11500000000001</v>
      </c>
      <c r="PH26" s="8">
        <v>386.17399999999998</v>
      </c>
      <c r="PI26" s="8">
        <v>383.80500000000001</v>
      </c>
      <c r="PJ26" s="8">
        <v>388.55500000000001</v>
      </c>
      <c r="PK26" s="8">
        <v>404.15699999999998</v>
      </c>
      <c r="PL26" s="8">
        <v>407.13600000000002</v>
      </c>
      <c r="PM26" s="8">
        <v>413.37900000000002</v>
      </c>
      <c r="PN26" s="8">
        <v>439.84</v>
      </c>
      <c r="PO26" s="8">
        <v>423.90899999999999</v>
      </c>
      <c r="PP26" s="8">
        <v>420.55</v>
      </c>
      <c r="PQ26" s="8">
        <v>410.92399999999998</v>
      </c>
      <c r="PR26" s="8">
        <v>403.589</v>
      </c>
      <c r="PS26" s="8">
        <v>406.81599999999997</v>
      </c>
      <c r="PT26" s="8">
        <v>398.35500000000002</v>
      </c>
      <c r="PU26" s="8">
        <v>395.392</v>
      </c>
      <c r="PV26" s="8">
        <v>396.97699999999998</v>
      </c>
      <c r="PW26" s="8">
        <v>393.54399999999998</v>
      </c>
      <c r="PX26" s="8">
        <v>391.68599999999998</v>
      </c>
      <c r="PY26" s="8">
        <v>390.072</v>
      </c>
      <c r="PZ26" s="8">
        <v>377.6</v>
      </c>
      <c r="QA26" s="8">
        <v>377.197</v>
      </c>
      <c r="QB26" s="8">
        <v>374.24900000000002</v>
      </c>
      <c r="QC26" s="8">
        <v>367.226</v>
      </c>
      <c r="QD26" s="8">
        <v>365.53699999999998</v>
      </c>
      <c r="QE26" s="8">
        <v>364.20400000000001</v>
      </c>
      <c r="QF26" s="8">
        <v>369.911</v>
      </c>
      <c r="QG26" s="8">
        <v>366.52</v>
      </c>
      <c r="QH26" s="8">
        <v>370.18900000000002</v>
      </c>
      <c r="QI26" s="8">
        <v>364.01400000000001</v>
      </c>
      <c r="QJ26" s="8">
        <v>364.55900000000003</v>
      </c>
      <c r="QK26" s="8">
        <v>368.09899999999999</v>
      </c>
      <c r="QL26" s="8">
        <v>359.483</v>
      </c>
      <c r="QM26" s="8">
        <v>356.47899999999998</v>
      </c>
      <c r="QN26" s="8">
        <v>355.37</v>
      </c>
      <c r="QO26" s="8">
        <v>353.423</v>
      </c>
      <c r="QP26" s="8">
        <v>353.697</v>
      </c>
      <c r="QQ26" s="8">
        <v>354.52600000000001</v>
      </c>
      <c r="QR26" s="8">
        <v>352.48</v>
      </c>
      <c r="QS26" s="8">
        <v>357.80799999999999</v>
      </c>
      <c r="QT26" s="8">
        <v>360.44799999999998</v>
      </c>
      <c r="QU26" s="8">
        <v>357.02199999999999</v>
      </c>
      <c r="QV26" s="8">
        <v>360.48500000000001</v>
      </c>
      <c r="QW26" s="8">
        <v>368.67899999999997</v>
      </c>
      <c r="QX26" s="8">
        <v>374.93599999999998</v>
      </c>
      <c r="QY26" s="8">
        <v>375.49</v>
      </c>
      <c r="QZ26" s="8">
        <v>376.99799999999999</v>
      </c>
      <c r="RA26" s="8">
        <v>379.10899999999998</v>
      </c>
      <c r="RB26" s="8">
        <v>377.64800000000002</v>
      </c>
      <c r="RC26" s="8">
        <v>373.577</v>
      </c>
      <c r="RD26" s="8">
        <v>368.07799999999997</v>
      </c>
      <c r="RE26" s="8">
        <v>368.10300000000001</v>
      </c>
      <c r="RF26" s="8">
        <v>370.49700000000001</v>
      </c>
      <c r="RG26" s="8">
        <v>370.608</v>
      </c>
      <c r="RH26" s="8">
        <v>370.30900000000003</v>
      </c>
      <c r="RI26" s="8">
        <v>364.43799999999999</v>
      </c>
      <c r="RJ26" s="8">
        <v>364.69099999999997</v>
      </c>
      <c r="RK26" s="8">
        <v>372.33</v>
      </c>
      <c r="RL26" s="8">
        <v>372.54599999999999</v>
      </c>
      <c r="RM26" s="8">
        <v>372.48200000000003</v>
      </c>
      <c r="RN26" s="8">
        <v>373.64699999999999</v>
      </c>
      <c r="RO26" s="8">
        <v>369.46600000000001</v>
      </c>
      <c r="RP26" s="8">
        <v>370.88200000000001</v>
      </c>
      <c r="RQ26" s="8">
        <v>365.38900000000001</v>
      </c>
      <c r="RR26" s="8">
        <v>355.73200000000003</v>
      </c>
      <c r="RS26" s="8">
        <v>352.73399999999998</v>
      </c>
      <c r="RT26" s="8">
        <v>350.89499999999998</v>
      </c>
      <c r="RU26" s="8">
        <v>354.41</v>
      </c>
      <c r="RV26" s="8">
        <v>353.13900000000001</v>
      </c>
      <c r="RW26" s="8">
        <v>348.31700000000001</v>
      </c>
      <c r="RX26" s="8">
        <v>342.45</v>
      </c>
      <c r="RY26" s="8">
        <v>345.12299999999999</v>
      </c>
      <c r="RZ26" s="8">
        <v>346.375</v>
      </c>
      <c r="SA26" s="8">
        <v>344.88499999999999</v>
      </c>
      <c r="SB26" s="8">
        <v>344.31</v>
      </c>
      <c r="SC26" s="8">
        <v>359.49599999999998</v>
      </c>
      <c r="SD26" s="8">
        <v>360.01900000000001</v>
      </c>
      <c r="SE26" s="8">
        <v>365.13099999999997</v>
      </c>
      <c r="SF26" s="8">
        <v>367.399</v>
      </c>
      <c r="SG26" s="8">
        <v>366.39299999999997</v>
      </c>
      <c r="SH26" s="8">
        <v>365.42399999999998</v>
      </c>
      <c r="SI26" s="8">
        <v>364.99400000000003</v>
      </c>
      <c r="SJ26" s="8">
        <v>360.45</v>
      </c>
      <c r="SK26" s="8">
        <v>363.04</v>
      </c>
      <c r="SL26" s="8">
        <v>364.18799999999999</v>
      </c>
      <c r="SM26" s="8">
        <v>365.78199999999998</v>
      </c>
      <c r="SN26" s="8">
        <v>354.28800000000001</v>
      </c>
      <c r="SO26" s="8">
        <v>357.803</v>
      </c>
      <c r="SP26" s="8">
        <v>361.29500000000002</v>
      </c>
      <c r="SQ26" s="8">
        <v>365.74099999999999</v>
      </c>
      <c r="SR26" s="8">
        <v>371.99200000000002</v>
      </c>
      <c r="SS26" s="8">
        <v>377.02</v>
      </c>
      <c r="ST26" s="8">
        <v>385.137</v>
      </c>
      <c r="SU26" s="8"/>
    </row>
    <row r="27" spans="1:515" s="2" customFormat="1" x14ac:dyDescent="0.25">
      <c r="A27" s="2">
        <f t="shared" ref="A27:A33" si="8">A26+1</f>
        <v>3</v>
      </c>
      <c r="B27" s="6" t="s">
        <v>425</v>
      </c>
      <c r="C27" s="2">
        <f ca="1">_xlfn.XMATCH(B27,tkrBbg!M:M)</f>
        <v>146</v>
      </c>
      <c r="D27" s="2" t="str" cm="1">
        <f t="array" aca="1" ref="D27" ca="1">INDEX(tkrBbg!E:E,C27)</f>
        <v>AN880326 Corp</v>
      </c>
      <c r="E27" s="7" cm="1">
        <f t="array" aca="1" ref="E27" ca="1">_xll.BDP(D27,E$24)*1</f>
        <v>46552</v>
      </c>
      <c r="F27" s="8">
        <f ca="1">_xll.BDH(D27,$B$22,"-2AY",,"Dates=H","Fill=C","Sort=R","Dir=H","cols=509;rows=1")</f>
        <v>423.32299999999998</v>
      </c>
      <c r="G27" s="8">
        <v>422.39499999999998</v>
      </c>
      <c r="H27" s="8">
        <v>421.16199999999998</v>
      </c>
      <c r="I27" s="8">
        <v>416.298</v>
      </c>
      <c r="J27" s="8">
        <v>412.25700000000001</v>
      </c>
      <c r="K27" s="8">
        <v>420.08800000000002</v>
      </c>
      <c r="L27" s="8">
        <v>409.10199999999998</v>
      </c>
      <c r="M27" s="8">
        <v>406.57299999999998</v>
      </c>
      <c r="N27" s="8">
        <v>394.358</v>
      </c>
      <c r="O27" s="8">
        <v>383.82299999999998</v>
      </c>
      <c r="P27" s="8">
        <v>401.92399999999998</v>
      </c>
      <c r="Q27" s="8">
        <v>397.39299999999997</v>
      </c>
      <c r="R27" s="8">
        <v>404.19900000000001</v>
      </c>
      <c r="S27" s="8">
        <v>373.98200000000003</v>
      </c>
      <c r="T27" s="8">
        <v>350.51</v>
      </c>
      <c r="U27" s="8">
        <v>332.053</v>
      </c>
      <c r="V27" s="8">
        <v>345.66800000000001</v>
      </c>
      <c r="W27" s="8">
        <v>386.71300000000002</v>
      </c>
      <c r="X27" s="8">
        <v>401.87200000000001</v>
      </c>
      <c r="Y27" s="8">
        <v>426.75700000000001</v>
      </c>
      <c r="Z27" s="8">
        <v>433.44900000000001</v>
      </c>
      <c r="AA27" s="8">
        <v>433.899</v>
      </c>
      <c r="AB27" s="8">
        <v>425.04899999999998</v>
      </c>
      <c r="AC27" s="8">
        <v>423.51900000000001</v>
      </c>
      <c r="AD27" s="8">
        <v>438.49299999999999</v>
      </c>
      <c r="AE27" s="8">
        <v>452.33100000000002</v>
      </c>
      <c r="AF27" s="8">
        <v>453.08600000000001</v>
      </c>
      <c r="AG27" s="8">
        <v>452.48</v>
      </c>
      <c r="AH27" s="8">
        <v>457.87400000000002</v>
      </c>
      <c r="AI27" s="8">
        <v>467.596</v>
      </c>
      <c r="AJ27" s="8">
        <v>491.08</v>
      </c>
      <c r="AK27" s="8">
        <v>504.21499999999997</v>
      </c>
      <c r="AL27" s="8">
        <v>503.745</v>
      </c>
      <c r="AM27" s="8">
        <v>496.39600000000002</v>
      </c>
      <c r="AN27" s="8">
        <v>493.983</v>
      </c>
      <c r="AO27" s="8">
        <v>496.30599999999998</v>
      </c>
      <c r="AP27" s="8">
        <v>503.92099999999999</v>
      </c>
      <c r="AQ27" s="8">
        <v>507.88900000000001</v>
      </c>
      <c r="AR27" s="8">
        <v>510.60700000000003</v>
      </c>
      <c r="AS27" s="8">
        <v>517.221</v>
      </c>
      <c r="AT27" s="8">
        <v>520.66200000000003</v>
      </c>
      <c r="AU27" s="8">
        <v>492.505</v>
      </c>
      <c r="AV27" s="8">
        <v>478.67700000000002</v>
      </c>
      <c r="AW27" s="8">
        <v>464.73700000000002</v>
      </c>
      <c r="AX27" s="8">
        <v>455.91399999999999</v>
      </c>
      <c r="AY27" s="8">
        <v>477.029</v>
      </c>
      <c r="AZ27" s="8">
        <v>484.48500000000001</v>
      </c>
      <c r="BA27" s="8">
        <v>523.32799999999997</v>
      </c>
      <c r="BB27" s="8">
        <v>529.60799999999995</v>
      </c>
      <c r="BC27" s="8">
        <v>515.47299999999996</v>
      </c>
      <c r="BD27" s="8">
        <v>503.815</v>
      </c>
      <c r="BE27" s="8">
        <v>497.26900000000001</v>
      </c>
      <c r="BF27" s="8">
        <v>473.108</v>
      </c>
      <c r="BG27" s="8">
        <v>462.80099999999999</v>
      </c>
      <c r="BH27" s="8">
        <v>513.81399999999996</v>
      </c>
      <c r="BI27" s="8">
        <v>580.17999999999995</v>
      </c>
      <c r="BJ27" s="8">
        <v>605.59900000000005</v>
      </c>
      <c r="BK27" s="8">
        <v>668.20699999999999</v>
      </c>
      <c r="BL27" s="8">
        <v>671.06200000000001</v>
      </c>
      <c r="BM27" s="8">
        <v>655.40300000000002</v>
      </c>
      <c r="BN27" s="8">
        <v>639.37199999999996</v>
      </c>
      <c r="BO27" s="8">
        <v>630.82000000000005</v>
      </c>
      <c r="BP27" s="8">
        <v>618.20699999999999</v>
      </c>
      <c r="BQ27" s="8">
        <v>573.60400000000004</v>
      </c>
      <c r="BR27" s="8">
        <v>534.54600000000005</v>
      </c>
      <c r="BS27" s="8">
        <v>531.52300000000002</v>
      </c>
      <c r="BT27" s="8">
        <v>636.01400000000001</v>
      </c>
      <c r="BU27" s="8">
        <v>688.54399999999998</v>
      </c>
      <c r="BV27" s="8">
        <v>648.28599999999994</v>
      </c>
      <c r="BW27" s="8">
        <v>732.77700000000004</v>
      </c>
      <c r="BX27" s="8">
        <v>744.702</v>
      </c>
      <c r="BY27" s="8">
        <v>672.58900000000006</v>
      </c>
      <c r="BZ27" s="8">
        <v>576.23</v>
      </c>
      <c r="CA27" s="8">
        <v>487.12900000000002</v>
      </c>
      <c r="CB27" s="8">
        <v>478.649</v>
      </c>
      <c r="CC27" s="8">
        <v>401.99799999999999</v>
      </c>
      <c r="CD27" s="8">
        <v>395.209</v>
      </c>
      <c r="CE27" s="8">
        <v>410.76100000000002</v>
      </c>
      <c r="CF27" s="8">
        <v>356.63900000000001</v>
      </c>
      <c r="CG27" s="8">
        <v>321.18700000000001</v>
      </c>
      <c r="CH27" s="8">
        <v>303.096</v>
      </c>
      <c r="CI27" s="8">
        <v>312.02699999999999</v>
      </c>
      <c r="CJ27" s="8">
        <v>342.69600000000003</v>
      </c>
      <c r="CK27" s="8">
        <v>346.73399999999998</v>
      </c>
      <c r="CL27" s="8">
        <v>321.19600000000003</v>
      </c>
      <c r="CM27" s="8">
        <v>300.596</v>
      </c>
      <c r="CN27" s="8">
        <v>296.053</v>
      </c>
      <c r="CO27" s="8">
        <v>289.33600000000001</v>
      </c>
      <c r="CP27" s="8">
        <v>266.94600000000003</v>
      </c>
      <c r="CQ27" s="8">
        <v>267.08</v>
      </c>
      <c r="CR27" s="8">
        <v>267.29700000000003</v>
      </c>
      <c r="CS27" s="8">
        <v>268.33300000000003</v>
      </c>
      <c r="CT27" s="8">
        <v>266.63299999999998</v>
      </c>
      <c r="CU27" s="8">
        <v>267.00400000000002</v>
      </c>
      <c r="CV27" s="8">
        <v>266.84199999999998</v>
      </c>
      <c r="CW27" s="8">
        <v>265.24400000000003</v>
      </c>
      <c r="CX27" s="8">
        <v>270.959</v>
      </c>
      <c r="CY27" s="8">
        <v>272.47399999999999</v>
      </c>
      <c r="CZ27" s="8">
        <v>267.95800000000003</v>
      </c>
      <c r="DA27" s="8">
        <v>262.86700000000002</v>
      </c>
      <c r="DB27" s="8">
        <v>266.42399999999998</v>
      </c>
      <c r="DC27" s="8">
        <v>275.19200000000001</v>
      </c>
      <c r="DD27" s="8">
        <v>282.85300000000001</v>
      </c>
      <c r="DE27" s="8">
        <v>282.57600000000002</v>
      </c>
      <c r="DF27" s="8">
        <v>279.68599999999998</v>
      </c>
      <c r="DG27" s="8">
        <v>274.04899999999998</v>
      </c>
      <c r="DH27" s="8">
        <v>276.62299999999999</v>
      </c>
      <c r="DI27" s="8">
        <v>281.529</v>
      </c>
      <c r="DJ27" s="8">
        <v>269.27999999999997</v>
      </c>
      <c r="DK27" s="8">
        <v>265.37099999999998</v>
      </c>
      <c r="DL27" s="8">
        <v>258.447</v>
      </c>
      <c r="DM27" s="8">
        <v>258.58999999999997</v>
      </c>
      <c r="DN27" s="8">
        <v>255.667</v>
      </c>
      <c r="DO27" s="8">
        <v>258.68799999999999</v>
      </c>
      <c r="DP27" s="8">
        <v>264.81299999999999</v>
      </c>
      <c r="DQ27" s="8">
        <v>268.63499999999999</v>
      </c>
      <c r="DR27" s="8">
        <v>266.01499999999999</v>
      </c>
      <c r="DS27" s="8">
        <v>264.84699999999998</v>
      </c>
      <c r="DT27" s="8">
        <v>268.42899999999997</v>
      </c>
      <c r="DU27" s="8">
        <v>269.58699999999999</v>
      </c>
      <c r="DV27" s="8">
        <v>276.46600000000001</v>
      </c>
      <c r="DW27" s="8">
        <v>275.61799999999999</v>
      </c>
      <c r="DX27" s="8">
        <v>270.92599999999999</v>
      </c>
      <c r="DY27" s="8">
        <v>265.85500000000002</v>
      </c>
      <c r="DZ27" s="8">
        <v>257.65199999999999</v>
      </c>
      <c r="EA27" s="8">
        <v>254.86199999999999</v>
      </c>
      <c r="EB27" s="8">
        <v>254.274</v>
      </c>
      <c r="EC27" s="8">
        <v>258.26400000000001</v>
      </c>
      <c r="ED27" s="8">
        <v>258.43299999999999</v>
      </c>
      <c r="EE27" s="8">
        <v>258.08499999999998</v>
      </c>
      <c r="EF27" s="8">
        <v>258.79300000000001</v>
      </c>
      <c r="EG27" s="8">
        <v>258.15499999999997</v>
      </c>
      <c r="EH27" s="8">
        <v>259.58</v>
      </c>
      <c r="EI27" s="8">
        <v>262.625</v>
      </c>
      <c r="EJ27" s="8">
        <v>261.80700000000002</v>
      </c>
      <c r="EK27" s="8">
        <v>262.58499999999998</v>
      </c>
      <c r="EL27" s="8">
        <v>263.40600000000001</v>
      </c>
      <c r="EM27" s="8">
        <v>265.50400000000002</v>
      </c>
      <c r="EN27" s="8">
        <v>261.57299999999998</v>
      </c>
      <c r="EO27" s="8">
        <v>263.82400000000001</v>
      </c>
      <c r="EP27" s="8">
        <v>270.25099999999998</v>
      </c>
      <c r="EQ27" s="8">
        <v>275.80500000000001</v>
      </c>
      <c r="ER27" s="8">
        <v>283.55200000000002</v>
      </c>
      <c r="ES27" s="8">
        <v>285.79000000000002</v>
      </c>
      <c r="ET27" s="8">
        <v>275.089</v>
      </c>
      <c r="EU27" s="8">
        <v>279.50599999999997</v>
      </c>
      <c r="EV27" s="8">
        <v>279.05399999999997</v>
      </c>
      <c r="EW27" s="8">
        <v>276.89100000000002</v>
      </c>
      <c r="EX27" s="8">
        <v>277.04399999999998</v>
      </c>
      <c r="EY27" s="8">
        <v>280.40699999999998</v>
      </c>
      <c r="EZ27" s="8">
        <v>293.11</v>
      </c>
      <c r="FA27" s="8">
        <v>297.04599999999999</v>
      </c>
      <c r="FB27" s="8">
        <v>297.65300000000002</v>
      </c>
      <c r="FC27" s="8">
        <v>292.66199999999998</v>
      </c>
      <c r="FD27" s="8">
        <v>292.27600000000001</v>
      </c>
      <c r="FE27" s="8">
        <v>292.08499999999998</v>
      </c>
      <c r="FF27" s="8">
        <v>294.13900000000001</v>
      </c>
      <c r="FG27" s="8">
        <v>291.733</v>
      </c>
      <c r="FH27" s="8">
        <v>287.286</v>
      </c>
      <c r="FI27" s="8">
        <v>287.64999999999998</v>
      </c>
      <c r="FJ27" s="8">
        <v>284.31599999999997</v>
      </c>
      <c r="FK27" s="8">
        <v>277.81099999999998</v>
      </c>
      <c r="FL27" s="8">
        <v>277.41000000000003</v>
      </c>
      <c r="FM27" s="8">
        <v>271.81700000000001</v>
      </c>
      <c r="FN27" s="8">
        <v>286.77100000000002</v>
      </c>
      <c r="FO27" s="8">
        <v>300.39800000000002</v>
      </c>
      <c r="FP27" s="8">
        <v>301.74200000000002</v>
      </c>
      <c r="FQ27" s="8">
        <v>298.11599999999999</v>
      </c>
      <c r="FR27" s="8">
        <v>293.51900000000001</v>
      </c>
      <c r="FS27" s="8">
        <v>288.97199999999998</v>
      </c>
      <c r="FT27" s="8">
        <v>293.58300000000003</v>
      </c>
      <c r="FU27" s="8">
        <v>299.28699999999998</v>
      </c>
      <c r="FV27" s="8">
        <v>301.60599999999999</v>
      </c>
      <c r="FW27" s="8">
        <v>300.59500000000003</v>
      </c>
      <c r="FX27" s="8">
        <v>302.24299999999999</v>
      </c>
      <c r="FY27" s="8">
        <v>310.16899999999998</v>
      </c>
      <c r="FZ27" s="8">
        <v>310.464</v>
      </c>
      <c r="GA27" s="8">
        <v>314.49900000000002</v>
      </c>
      <c r="GB27" s="8">
        <v>321.59100000000001</v>
      </c>
      <c r="GC27" s="8">
        <v>325.47000000000003</v>
      </c>
      <c r="GD27" s="8">
        <v>326.02</v>
      </c>
      <c r="GE27" s="8">
        <v>334.46199999999999</v>
      </c>
      <c r="GF27" s="8">
        <v>338.59199999999998</v>
      </c>
      <c r="GG27" s="8">
        <v>339.93700000000001</v>
      </c>
      <c r="GH27" s="8">
        <v>331.27300000000002</v>
      </c>
      <c r="GI27" s="8">
        <v>330.351</v>
      </c>
      <c r="GJ27" s="8">
        <v>332.39299999999997</v>
      </c>
      <c r="GK27" s="8">
        <v>324.89499999999998</v>
      </c>
      <c r="GL27" s="8">
        <v>318.14800000000002</v>
      </c>
      <c r="GM27" s="8">
        <v>320.82600000000002</v>
      </c>
      <c r="GN27" s="8">
        <v>321.36799999999999</v>
      </c>
      <c r="GO27" s="8">
        <v>324.15100000000001</v>
      </c>
      <c r="GP27" s="8">
        <v>326.125</v>
      </c>
      <c r="GQ27" s="8">
        <v>326.65100000000001</v>
      </c>
      <c r="GR27" s="8">
        <v>326.351</v>
      </c>
      <c r="GS27" s="8">
        <v>322.64699999999999</v>
      </c>
      <c r="GT27" s="8">
        <v>331.18599999999998</v>
      </c>
      <c r="GU27" s="8">
        <v>329.29700000000003</v>
      </c>
      <c r="GV27" s="8">
        <v>321.46600000000001</v>
      </c>
      <c r="GW27" s="8">
        <v>316.90899999999999</v>
      </c>
      <c r="GX27" s="8">
        <v>310.94200000000001</v>
      </c>
      <c r="GY27" s="8">
        <v>317.04399999999998</v>
      </c>
      <c r="GZ27" s="8">
        <v>345.78100000000001</v>
      </c>
      <c r="HA27" s="8">
        <v>343.084</v>
      </c>
      <c r="HB27" s="8">
        <v>339.64699999999999</v>
      </c>
      <c r="HC27" s="8">
        <v>337.80399999999997</v>
      </c>
      <c r="HD27" s="8">
        <v>332.02</v>
      </c>
      <c r="HE27" s="8">
        <v>343.54599999999999</v>
      </c>
      <c r="HF27" s="8">
        <v>348.29300000000001</v>
      </c>
      <c r="HG27" s="8">
        <v>344.577</v>
      </c>
      <c r="HH27" s="8">
        <v>344.65199999999999</v>
      </c>
      <c r="HI27" s="8">
        <v>347.495</v>
      </c>
      <c r="HJ27" s="8">
        <v>351.37099999999998</v>
      </c>
      <c r="HK27" s="8">
        <v>346.20600000000002</v>
      </c>
      <c r="HL27" s="8">
        <v>341.86900000000003</v>
      </c>
      <c r="HM27" s="8">
        <v>341.55900000000003</v>
      </c>
      <c r="HN27" s="8">
        <v>337.28800000000001</v>
      </c>
      <c r="HO27" s="8">
        <v>344.81200000000001</v>
      </c>
      <c r="HP27" s="8">
        <v>357.108</v>
      </c>
      <c r="HQ27" s="8">
        <v>360.84199999999998</v>
      </c>
      <c r="HR27" s="8">
        <v>375.11500000000001</v>
      </c>
      <c r="HS27" s="8">
        <v>376.06700000000001</v>
      </c>
      <c r="HT27" s="8">
        <v>358.23399999999998</v>
      </c>
      <c r="HU27" s="8">
        <v>346.82499999999999</v>
      </c>
      <c r="HV27" s="8">
        <v>338.50599999999997</v>
      </c>
      <c r="HW27" s="8">
        <v>341.21499999999997</v>
      </c>
      <c r="HX27" s="8">
        <v>341.60599999999999</v>
      </c>
      <c r="HY27" s="8">
        <v>350.92700000000002</v>
      </c>
      <c r="HZ27" s="8">
        <v>355.01299999999998</v>
      </c>
      <c r="IA27" s="8">
        <v>366.87599999999998</v>
      </c>
      <c r="IB27" s="8">
        <v>352.23200000000003</v>
      </c>
      <c r="IC27" s="8">
        <v>336.62400000000002</v>
      </c>
      <c r="ID27" s="8">
        <v>333.779</v>
      </c>
      <c r="IE27" s="8">
        <v>331.68700000000001</v>
      </c>
      <c r="IF27" s="8">
        <v>319.09399999999999</v>
      </c>
      <c r="IG27" s="8">
        <v>317.13</v>
      </c>
      <c r="IH27" s="8">
        <v>313.44</v>
      </c>
      <c r="II27" s="8">
        <v>332.69200000000001</v>
      </c>
      <c r="IJ27" s="8">
        <v>340.755</v>
      </c>
      <c r="IK27" s="8">
        <v>345.173</v>
      </c>
      <c r="IL27" s="8">
        <v>342.80599999999998</v>
      </c>
      <c r="IM27" s="8">
        <v>344.75900000000001</v>
      </c>
      <c r="IN27" s="8">
        <v>334.214</v>
      </c>
      <c r="IO27" s="8">
        <v>324.63400000000001</v>
      </c>
      <c r="IP27" s="8">
        <v>325.685</v>
      </c>
      <c r="IQ27" s="8">
        <v>325.63099999999997</v>
      </c>
      <c r="IR27" s="8">
        <v>328.995</v>
      </c>
      <c r="IS27" s="8">
        <v>340.904</v>
      </c>
      <c r="IT27" s="8">
        <v>346.49900000000002</v>
      </c>
      <c r="IU27" s="8">
        <v>341.10199999999998</v>
      </c>
      <c r="IV27" s="8">
        <v>332.01600000000002</v>
      </c>
      <c r="IW27" s="8">
        <v>332.57100000000003</v>
      </c>
      <c r="IX27" s="8">
        <v>341.18200000000002</v>
      </c>
      <c r="IY27" s="8">
        <v>340.91399999999999</v>
      </c>
      <c r="IZ27" s="8">
        <v>339.94799999999998</v>
      </c>
      <c r="JA27" s="8">
        <v>356.62599999999998</v>
      </c>
      <c r="JB27" s="8">
        <v>363.71899999999999</v>
      </c>
      <c r="JC27" s="8">
        <v>365.435</v>
      </c>
      <c r="JD27" s="8">
        <v>363.72500000000002</v>
      </c>
      <c r="JE27" s="8">
        <v>357.05099999999999</v>
      </c>
      <c r="JF27" s="8">
        <v>348.34800000000001</v>
      </c>
      <c r="JG27" s="8">
        <v>338.721</v>
      </c>
      <c r="JH27" s="8">
        <v>339.42200000000003</v>
      </c>
      <c r="JI27" s="8">
        <v>357.86500000000001</v>
      </c>
      <c r="JJ27" s="8">
        <v>382.47699999999998</v>
      </c>
      <c r="JK27" s="8">
        <v>385.10300000000001</v>
      </c>
      <c r="JL27" s="8">
        <v>386.27600000000001</v>
      </c>
      <c r="JM27" s="8">
        <v>389.596</v>
      </c>
      <c r="JN27" s="8">
        <v>378.56</v>
      </c>
      <c r="JO27" s="8">
        <v>385.13499999999999</v>
      </c>
      <c r="JP27" s="8">
        <v>392.84699999999998</v>
      </c>
      <c r="JQ27" s="8">
        <v>392.32600000000002</v>
      </c>
      <c r="JR27" s="8">
        <v>398.73</v>
      </c>
      <c r="JS27" s="8">
        <v>406.19099999999997</v>
      </c>
      <c r="JT27" s="8">
        <v>419.863</v>
      </c>
      <c r="JU27" s="8">
        <v>417.64</v>
      </c>
      <c r="JV27" s="8">
        <v>412.43299999999999</v>
      </c>
      <c r="JW27" s="8">
        <v>414.589</v>
      </c>
      <c r="JX27" s="8">
        <v>411.87099999999998</v>
      </c>
      <c r="JY27" s="8">
        <v>413.988</v>
      </c>
      <c r="JZ27" s="8">
        <v>412.95800000000003</v>
      </c>
      <c r="KA27" s="8">
        <v>413.83199999999999</v>
      </c>
      <c r="KB27" s="8">
        <v>400.11700000000002</v>
      </c>
      <c r="KC27" s="8">
        <v>389.95499999999998</v>
      </c>
      <c r="KD27" s="8">
        <v>382.34399999999999</v>
      </c>
      <c r="KE27" s="8">
        <v>382.02499999999998</v>
      </c>
      <c r="KF27" s="8">
        <v>381.33600000000001</v>
      </c>
      <c r="KG27" s="8">
        <v>390.839</v>
      </c>
      <c r="KH27" s="8">
        <v>393.46199999999999</v>
      </c>
      <c r="KI27" s="8">
        <v>395.697</v>
      </c>
      <c r="KJ27" s="8">
        <v>390.49599999999998</v>
      </c>
      <c r="KK27" s="8">
        <v>396.98</v>
      </c>
      <c r="KL27" s="8">
        <v>393.38799999999998</v>
      </c>
      <c r="KM27" s="8">
        <v>381.68900000000002</v>
      </c>
      <c r="KN27" s="8">
        <v>367.43400000000003</v>
      </c>
      <c r="KO27" s="8">
        <v>366.78899999999999</v>
      </c>
      <c r="KP27" s="8">
        <v>369.00299999999999</v>
      </c>
      <c r="KQ27" s="8">
        <v>381.78399999999999</v>
      </c>
      <c r="KR27" s="8">
        <v>383.74700000000001</v>
      </c>
      <c r="KS27" s="8">
        <v>385.55799999999999</v>
      </c>
      <c r="KT27" s="8">
        <v>381.70800000000003</v>
      </c>
      <c r="KU27" s="8">
        <v>378.09399999999999</v>
      </c>
      <c r="KV27" s="8">
        <v>381.36399999999998</v>
      </c>
      <c r="KW27" s="8">
        <v>382.45100000000002</v>
      </c>
      <c r="KX27" s="8">
        <v>378.30500000000001</v>
      </c>
      <c r="KY27" s="8">
        <v>377.51400000000001</v>
      </c>
      <c r="KZ27" s="8">
        <v>381.43299999999999</v>
      </c>
      <c r="LA27" s="8">
        <v>388.34399999999999</v>
      </c>
      <c r="LB27" s="8">
        <v>403.54399999999998</v>
      </c>
      <c r="LC27" s="8">
        <v>412.10500000000002</v>
      </c>
      <c r="LD27" s="8">
        <v>414.79700000000003</v>
      </c>
      <c r="LE27" s="8">
        <v>414.73899999999998</v>
      </c>
      <c r="LF27" s="8">
        <v>404.98599999999999</v>
      </c>
      <c r="LG27" s="8">
        <v>403.05200000000002</v>
      </c>
      <c r="LH27" s="8">
        <v>399.17200000000003</v>
      </c>
      <c r="LI27" s="8">
        <v>402.97500000000002</v>
      </c>
      <c r="LJ27" s="8">
        <v>401.87200000000001</v>
      </c>
      <c r="LK27" s="8">
        <v>417.34100000000001</v>
      </c>
      <c r="LL27" s="8">
        <v>422.99799999999999</v>
      </c>
      <c r="LM27" s="8">
        <v>425.77499999999998</v>
      </c>
      <c r="LN27" s="8">
        <v>421.78699999999998</v>
      </c>
      <c r="LO27" s="8">
        <v>430.11900000000003</v>
      </c>
      <c r="LP27" s="8">
        <v>423.41699999999997</v>
      </c>
      <c r="LQ27" s="8">
        <v>418.82900000000001</v>
      </c>
      <c r="LR27" s="8">
        <v>408.00900000000001</v>
      </c>
      <c r="LS27" s="8">
        <v>393.83300000000003</v>
      </c>
      <c r="LT27" s="8">
        <v>400.52300000000002</v>
      </c>
      <c r="LU27" s="8">
        <v>403.48700000000002</v>
      </c>
      <c r="LV27" s="8">
        <v>395.83199999999999</v>
      </c>
      <c r="LW27" s="8">
        <v>409.49</v>
      </c>
      <c r="LX27" s="8">
        <v>419.52699999999999</v>
      </c>
      <c r="LY27" s="8">
        <v>433.93900000000002</v>
      </c>
      <c r="LZ27" s="8">
        <v>438.27499999999998</v>
      </c>
      <c r="MA27" s="8">
        <v>431.57400000000001</v>
      </c>
      <c r="MB27" s="8">
        <v>419.35899999999998</v>
      </c>
      <c r="MC27" s="8">
        <v>411.66300000000001</v>
      </c>
      <c r="MD27" s="8">
        <v>413.733</v>
      </c>
      <c r="ME27" s="8">
        <v>413.16500000000002</v>
      </c>
      <c r="MF27" s="8">
        <v>409.01900000000001</v>
      </c>
      <c r="MG27" s="8">
        <v>411.93700000000001</v>
      </c>
      <c r="MH27" s="8">
        <v>426.05799999999999</v>
      </c>
      <c r="MI27" s="8">
        <v>438.24900000000002</v>
      </c>
      <c r="MJ27" s="8">
        <v>448.92599999999999</v>
      </c>
      <c r="MK27" s="8">
        <v>444.88400000000001</v>
      </c>
      <c r="ML27" s="8">
        <v>438.83300000000003</v>
      </c>
      <c r="MM27" s="8">
        <v>433.36200000000002</v>
      </c>
      <c r="MN27" s="8">
        <v>437.39600000000002</v>
      </c>
      <c r="MO27" s="8">
        <v>440.82</v>
      </c>
      <c r="MP27" s="8">
        <v>432.74900000000002</v>
      </c>
      <c r="MQ27" s="8">
        <v>429.17399999999998</v>
      </c>
      <c r="MR27" s="8">
        <v>438.39</v>
      </c>
      <c r="MS27" s="8">
        <v>461.57100000000003</v>
      </c>
      <c r="MT27" s="8">
        <v>467.67399999999998</v>
      </c>
      <c r="MU27" s="8">
        <v>449.94299999999998</v>
      </c>
      <c r="MV27" s="8">
        <v>430.52499999999998</v>
      </c>
      <c r="MW27" s="8">
        <v>429.654</v>
      </c>
      <c r="MX27" s="8">
        <v>435.67099999999999</v>
      </c>
      <c r="MY27" s="8">
        <v>433.92</v>
      </c>
      <c r="MZ27" s="8">
        <v>433.78</v>
      </c>
      <c r="NA27" s="8">
        <v>445.28699999999998</v>
      </c>
      <c r="NB27" s="8">
        <v>443.26</v>
      </c>
      <c r="NC27" s="8">
        <v>436.815</v>
      </c>
      <c r="ND27" s="8">
        <v>433.86900000000003</v>
      </c>
      <c r="NE27" s="8">
        <v>439.202</v>
      </c>
      <c r="NF27" s="8">
        <v>435.45600000000002</v>
      </c>
      <c r="NG27" s="8">
        <v>430.738</v>
      </c>
      <c r="NH27" s="8">
        <v>422.26299999999998</v>
      </c>
      <c r="NI27" s="8">
        <v>428.82499999999999</v>
      </c>
      <c r="NJ27" s="8">
        <v>448.77</v>
      </c>
      <c r="NK27" s="8">
        <v>443.24599999999998</v>
      </c>
      <c r="NL27" s="8">
        <v>461.04700000000003</v>
      </c>
      <c r="NM27" s="8">
        <v>462.36</v>
      </c>
      <c r="NN27" s="8">
        <v>451.928</v>
      </c>
      <c r="NO27" s="8">
        <v>458.56400000000002</v>
      </c>
      <c r="NP27" s="8">
        <v>455.351</v>
      </c>
      <c r="NQ27" s="8">
        <v>479.74599999999998</v>
      </c>
      <c r="NR27" s="8">
        <v>492.59699999999998</v>
      </c>
      <c r="NS27" s="8">
        <v>496.54700000000003</v>
      </c>
      <c r="NT27" s="8">
        <v>497.68200000000002</v>
      </c>
      <c r="NU27" s="8">
        <v>483.53100000000001</v>
      </c>
      <c r="NV27" s="8">
        <v>469.65100000000001</v>
      </c>
      <c r="NW27" s="8">
        <v>469.31900000000002</v>
      </c>
      <c r="NX27" s="8">
        <v>467.88900000000001</v>
      </c>
      <c r="NY27" s="8">
        <v>465.10399999999998</v>
      </c>
      <c r="NZ27" s="8">
        <v>464.30500000000001</v>
      </c>
      <c r="OA27" s="8">
        <v>459.596</v>
      </c>
      <c r="OB27" s="8">
        <v>454.03699999999998</v>
      </c>
      <c r="OC27" s="8">
        <v>452.05200000000002</v>
      </c>
      <c r="OD27" s="8">
        <v>446.06299999999999</v>
      </c>
      <c r="OE27" s="8">
        <v>444.74900000000002</v>
      </c>
      <c r="OF27" s="8">
        <v>443.34899999999999</v>
      </c>
      <c r="OG27" s="8">
        <v>456.20699999999999</v>
      </c>
      <c r="OH27" s="8">
        <v>472.41500000000002</v>
      </c>
      <c r="OI27" s="8">
        <v>476.99700000000001</v>
      </c>
      <c r="OJ27" s="8">
        <v>473.45100000000002</v>
      </c>
      <c r="OK27" s="8">
        <v>473.7</v>
      </c>
      <c r="OL27" s="8">
        <v>465.57600000000002</v>
      </c>
      <c r="OM27" s="8">
        <v>457.97500000000002</v>
      </c>
      <c r="ON27" s="8">
        <v>444.39800000000002</v>
      </c>
      <c r="OO27" s="8">
        <v>455.07600000000002</v>
      </c>
      <c r="OP27" s="8">
        <v>447.41399999999999</v>
      </c>
      <c r="OQ27" s="8">
        <v>440.54300000000001</v>
      </c>
      <c r="OR27" s="8">
        <v>432.62900000000002</v>
      </c>
      <c r="OS27" s="8">
        <v>427.74599999999998</v>
      </c>
      <c r="OT27" s="8">
        <v>432.23700000000002</v>
      </c>
      <c r="OU27" s="8">
        <v>430.70800000000003</v>
      </c>
      <c r="OV27" s="8">
        <v>429.67899999999997</v>
      </c>
      <c r="OW27" s="8">
        <v>439.62400000000002</v>
      </c>
      <c r="OX27" s="8">
        <v>420.75400000000002</v>
      </c>
      <c r="OY27" s="8">
        <v>413.714</v>
      </c>
      <c r="OZ27" s="8">
        <v>411.24200000000002</v>
      </c>
      <c r="PA27" s="8">
        <v>399.77800000000002</v>
      </c>
      <c r="PB27" s="8">
        <v>394.93900000000002</v>
      </c>
      <c r="PC27" s="8">
        <v>393.38</v>
      </c>
      <c r="PD27" s="8">
        <v>372.21</v>
      </c>
      <c r="PE27" s="8">
        <v>358.94499999999999</v>
      </c>
      <c r="PF27" s="8">
        <v>362.40899999999999</v>
      </c>
      <c r="PG27" s="8">
        <v>368.99400000000003</v>
      </c>
      <c r="PH27" s="8">
        <v>369.42</v>
      </c>
      <c r="PI27" s="8">
        <v>368.41300000000001</v>
      </c>
      <c r="PJ27" s="8">
        <v>372.30599999999998</v>
      </c>
      <c r="PK27" s="8">
        <v>383.42599999999999</v>
      </c>
      <c r="PL27" s="8">
        <v>383.80200000000002</v>
      </c>
      <c r="PM27" s="8">
        <v>403.32900000000001</v>
      </c>
      <c r="PN27" s="8">
        <v>417.73599999999999</v>
      </c>
      <c r="PO27" s="8">
        <v>406.74</v>
      </c>
      <c r="PP27" s="8">
        <v>404.73899999999998</v>
      </c>
      <c r="PQ27" s="8">
        <v>395.7</v>
      </c>
      <c r="PR27" s="8">
        <v>391.05799999999999</v>
      </c>
      <c r="PS27" s="8">
        <v>393.56900000000002</v>
      </c>
      <c r="PT27" s="8">
        <v>388.11900000000003</v>
      </c>
      <c r="PU27" s="8">
        <v>384.11099999999999</v>
      </c>
      <c r="PV27" s="8">
        <v>385.31400000000002</v>
      </c>
      <c r="PW27" s="8">
        <v>378.37799999999999</v>
      </c>
      <c r="PX27" s="8">
        <v>376.666</v>
      </c>
      <c r="PY27" s="8">
        <v>375.24900000000002</v>
      </c>
      <c r="PZ27" s="8">
        <v>363.97399999999999</v>
      </c>
      <c r="QA27" s="8">
        <v>364.58699999999999</v>
      </c>
      <c r="QB27" s="8">
        <v>360.73700000000002</v>
      </c>
      <c r="QC27" s="8">
        <v>353.34300000000002</v>
      </c>
      <c r="QD27" s="8">
        <v>350.90100000000001</v>
      </c>
      <c r="QE27" s="8">
        <v>350.48899999999998</v>
      </c>
      <c r="QF27" s="8">
        <v>354.52800000000002</v>
      </c>
      <c r="QG27" s="8">
        <v>349.71899999999999</v>
      </c>
      <c r="QH27" s="8">
        <v>351.90300000000002</v>
      </c>
      <c r="QI27" s="8">
        <v>344.90300000000002</v>
      </c>
      <c r="QJ27" s="8">
        <v>345.31200000000001</v>
      </c>
      <c r="QK27" s="8">
        <v>347.15499999999997</v>
      </c>
      <c r="QL27" s="8">
        <v>339.255</v>
      </c>
      <c r="QM27" s="8">
        <v>333.86900000000003</v>
      </c>
      <c r="QN27" s="8">
        <v>332.35899999999998</v>
      </c>
      <c r="QO27" s="8">
        <v>330.74700000000001</v>
      </c>
      <c r="QP27" s="8">
        <v>330.58100000000002</v>
      </c>
      <c r="QQ27" s="8">
        <v>329.68900000000002</v>
      </c>
      <c r="QR27" s="8">
        <v>326.83300000000003</v>
      </c>
      <c r="QS27" s="8">
        <v>332.20100000000002</v>
      </c>
      <c r="QT27" s="8">
        <v>336.75700000000001</v>
      </c>
      <c r="QU27" s="8">
        <v>333.98599999999999</v>
      </c>
      <c r="QV27" s="8">
        <v>339.99400000000003</v>
      </c>
      <c r="QW27" s="8">
        <v>355.90899999999999</v>
      </c>
      <c r="QX27" s="8">
        <v>364.04500000000002</v>
      </c>
      <c r="QY27" s="8">
        <v>365.47300000000001</v>
      </c>
      <c r="QZ27" s="8">
        <v>368.56599999999997</v>
      </c>
      <c r="RA27" s="8">
        <v>371.65600000000001</v>
      </c>
      <c r="RB27" s="8">
        <v>369.411</v>
      </c>
      <c r="RC27" s="8">
        <v>365.221</v>
      </c>
      <c r="RD27" s="8">
        <v>361.935</v>
      </c>
      <c r="RE27" s="8">
        <v>363.12200000000001</v>
      </c>
      <c r="RF27" s="8">
        <v>365.62599999999998</v>
      </c>
      <c r="RG27" s="8">
        <v>366.57100000000003</v>
      </c>
      <c r="RH27" s="8">
        <v>364.42099999999999</v>
      </c>
      <c r="RI27" s="8">
        <v>360.86700000000002</v>
      </c>
      <c r="RJ27" s="8">
        <v>362.11599999999999</v>
      </c>
      <c r="RK27" s="8">
        <v>369.27199999999999</v>
      </c>
      <c r="RL27" s="8">
        <v>369.73</v>
      </c>
      <c r="RM27" s="8">
        <v>369.77</v>
      </c>
      <c r="RN27" s="8">
        <v>367.59500000000003</v>
      </c>
      <c r="RO27" s="8">
        <v>363.09300000000002</v>
      </c>
      <c r="RP27" s="8">
        <v>362.96499999999997</v>
      </c>
      <c r="RQ27" s="8">
        <v>355.00200000000001</v>
      </c>
      <c r="RR27" s="8">
        <v>346.34100000000001</v>
      </c>
      <c r="RS27" s="8">
        <v>343.60300000000001</v>
      </c>
      <c r="RT27" s="8">
        <v>342.041</v>
      </c>
      <c r="RU27" s="8">
        <v>344.18299999999999</v>
      </c>
      <c r="RV27" s="8">
        <v>342.548</v>
      </c>
      <c r="RW27" s="8">
        <v>336.09399999999999</v>
      </c>
      <c r="RX27" s="8">
        <v>330.50799999999998</v>
      </c>
      <c r="RY27" s="8">
        <v>332.74299999999999</v>
      </c>
      <c r="RZ27" s="8">
        <v>334.45699999999999</v>
      </c>
      <c r="SA27" s="8">
        <v>333.31299999999999</v>
      </c>
      <c r="SB27" s="8">
        <v>333.38</v>
      </c>
      <c r="SC27" s="8">
        <v>353.47899999999998</v>
      </c>
      <c r="SD27" s="8">
        <v>353.87799999999999</v>
      </c>
      <c r="SE27" s="8">
        <v>354.56900000000002</v>
      </c>
      <c r="SF27" s="8">
        <v>357.26799999999997</v>
      </c>
      <c r="SG27" s="8">
        <v>354.721</v>
      </c>
      <c r="SH27" s="8">
        <v>353.85899999999998</v>
      </c>
      <c r="SI27" s="8">
        <v>353.02499999999998</v>
      </c>
      <c r="SJ27" s="8">
        <v>349.911</v>
      </c>
      <c r="SK27" s="8">
        <v>350.72500000000002</v>
      </c>
      <c r="SL27" s="8">
        <v>351.71899999999999</v>
      </c>
      <c r="SM27" s="8">
        <v>352.19499999999999</v>
      </c>
      <c r="SN27" s="8">
        <v>340.07100000000003</v>
      </c>
      <c r="SO27" s="8">
        <v>341.072</v>
      </c>
      <c r="SP27" s="8">
        <v>346.56599999999997</v>
      </c>
      <c r="SQ27" s="8">
        <v>352.82400000000001</v>
      </c>
      <c r="SR27" s="8">
        <v>362.41500000000002</v>
      </c>
      <c r="SS27" s="8">
        <v>366.10700000000003</v>
      </c>
      <c r="ST27" s="8">
        <v>368.91300000000001</v>
      </c>
      <c r="SU27" s="8"/>
    </row>
    <row r="28" spans="1:515" s="2" customFormat="1" x14ac:dyDescent="0.25">
      <c r="A28" s="2">
        <f t="shared" si="8"/>
        <v>4</v>
      </c>
      <c r="B28" s="6" t="s">
        <v>427</v>
      </c>
      <c r="C28" s="2">
        <f ca="1">_xlfn.XMATCH(B28,tkrBbg!M:M)</f>
        <v>145</v>
      </c>
      <c r="D28" s="2" t="str" cm="1">
        <f t="array" aca="1" ref="D28" ca="1">INDEX(tkrBbg!E:E,C28)</f>
        <v>EK131372 Corp</v>
      </c>
      <c r="E28" s="7" cm="1">
        <f t="array" aca="1" ref="E28" ca="1">_xll.BDP(D28,E$24)*1</f>
        <v>46105</v>
      </c>
      <c r="F28" s="8">
        <f ca="1">_xll.BDH(D28,$B$22,"-2AY",,"Dates=H","Fill=C","Sort=R","Dir=H","cols=509;rows=1")</f>
        <v>410.18299999999999</v>
      </c>
      <c r="G28" s="8">
        <v>410.97</v>
      </c>
      <c r="H28" s="8">
        <v>409.6</v>
      </c>
      <c r="I28" s="8">
        <v>405.14100000000002</v>
      </c>
      <c r="J28" s="8">
        <v>399.54899999999998</v>
      </c>
      <c r="K28" s="8">
        <v>408.15899999999999</v>
      </c>
      <c r="L28" s="8">
        <v>396.26900000000001</v>
      </c>
      <c r="M28" s="8">
        <v>394.86500000000001</v>
      </c>
      <c r="N28" s="8">
        <v>379.37799999999999</v>
      </c>
      <c r="O28" s="8">
        <v>366.19400000000002</v>
      </c>
      <c r="P28" s="8">
        <v>383.5</v>
      </c>
      <c r="Q28" s="8">
        <v>376.154</v>
      </c>
      <c r="R28" s="8">
        <v>386.49900000000002</v>
      </c>
      <c r="S28" s="8">
        <v>353.07900000000001</v>
      </c>
      <c r="T28" s="8">
        <v>332.05200000000002</v>
      </c>
      <c r="U28" s="8">
        <v>306.81900000000002</v>
      </c>
      <c r="V28" s="8">
        <v>321.88499999999999</v>
      </c>
      <c r="W28" s="8">
        <v>361.7</v>
      </c>
      <c r="X28" s="8">
        <v>375.274</v>
      </c>
      <c r="Y28" s="8">
        <v>400.57299999999998</v>
      </c>
      <c r="Z28" s="8">
        <v>406.29899999999998</v>
      </c>
      <c r="AA28" s="8">
        <v>404.68099999999998</v>
      </c>
      <c r="AB28" s="8">
        <v>396.82900000000001</v>
      </c>
      <c r="AC28" s="8">
        <v>395.87799999999999</v>
      </c>
      <c r="AD28" s="8">
        <v>408.774</v>
      </c>
      <c r="AE28" s="8">
        <v>427.00599999999997</v>
      </c>
      <c r="AF28" s="8">
        <v>426.57299999999998</v>
      </c>
      <c r="AG28" s="8">
        <v>425.56599999999997</v>
      </c>
      <c r="AH28" s="8">
        <v>429.488</v>
      </c>
      <c r="AI28" s="8">
        <v>439.93900000000002</v>
      </c>
      <c r="AJ28" s="8">
        <v>460.59300000000002</v>
      </c>
      <c r="AK28" s="8">
        <v>473.07100000000003</v>
      </c>
      <c r="AL28" s="8">
        <v>475.01</v>
      </c>
      <c r="AM28" s="8">
        <v>467.82499999999999</v>
      </c>
      <c r="AN28" s="8">
        <v>465.245</v>
      </c>
      <c r="AO28" s="8">
        <v>467.89</v>
      </c>
      <c r="AP28" s="8">
        <v>475.10700000000003</v>
      </c>
      <c r="AQ28" s="8">
        <v>479.15699999999998</v>
      </c>
      <c r="AR28" s="8">
        <v>479.96800000000002</v>
      </c>
      <c r="AS28" s="8">
        <v>485.92</v>
      </c>
      <c r="AT28" s="8">
        <v>490.471</v>
      </c>
      <c r="AU28" s="8">
        <v>459.56900000000002</v>
      </c>
      <c r="AV28" s="8">
        <v>445.67599999999999</v>
      </c>
      <c r="AW28" s="8">
        <v>432.40899999999999</v>
      </c>
      <c r="AX28" s="8">
        <v>421.57100000000003</v>
      </c>
      <c r="AY28" s="8">
        <v>444.84800000000001</v>
      </c>
      <c r="AZ28" s="8">
        <v>455.6</v>
      </c>
      <c r="BA28" s="8">
        <v>499.10399999999998</v>
      </c>
      <c r="BB28" s="8">
        <v>508.315</v>
      </c>
      <c r="BC28" s="8">
        <v>490.39</v>
      </c>
      <c r="BD28" s="8">
        <v>480.71699999999998</v>
      </c>
      <c r="BE28" s="8">
        <v>473.01799999999997</v>
      </c>
      <c r="BF28" s="8">
        <v>440.50400000000002</v>
      </c>
      <c r="BG28" s="8">
        <v>419.9</v>
      </c>
      <c r="BH28" s="8">
        <v>473.81299999999999</v>
      </c>
      <c r="BI28" s="8">
        <v>528.87900000000002</v>
      </c>
      <c r="BJ28" s="8">
        <v>554.18299999999999</v>
      </c>
      <c r="BK28" s="8">
        <v>616.01700000000005</v>
      </c>
      <c r="BL28" s="8">
        <v>621.42100000000005</v>
      </c>
      <c r="BM28" s="8">
        <v>613.98599999999999</v>
      </c>
      <c r="BN28" s="8">
        <v>594.83000000000004</v>
      </c>
      <c r="BO28" s="8">
        <v>586.673</v>
      </c>
      <c r="BP28" s="8">
        <v>582.84900000000005</v>
      </c>
      <c r="BQ28" s="8">
        <v>537.12099999999998</v>
      </c>
      <c r="BR28" s="8">
        <v>493.00400000000002</v>
      </c>
      <c r="BS28" s="8">
        <v>487.56700000000001</v>
      </c>
      <c r="BT28" s="8">
        <v>615.75300000000004</v>
      </c>
      <c r="BU28" s="8">
        <v>661.47799999999995</v>
      </c>
      <c r="BV28" s="8">
        <v>644.16300000000001</v>
      </c>
      <c r="BW28" s="8">
        <v>736.48</v>
      </c>
      <c r="BX28" s="8">
        <v>740.32</v>
      </c>
      <c r="BY28" s="8">
        <v>663.37</v>
      </c>
      <c r="BZ28" s="8">
        <v>563.53899999999999</v>
      </c>
      <c r="CA28" s="8">
        <v>474.57100000000003</v>
      </c>
      <c r="CB28" s="8">
        <v>463.416</v>
      </c>
      <c r="CC28" s="8">
        <v>378.38499999999999</v>
      </c>
      <c r="CD28" s="8">
        <v>369.33100000000002</v>
      </c>
      <c r="CE28" s="8">
        <v>385.8</v>
      </c>
      <c r="CF28" s="8">
        <v>330.85199999999998</v>
      </c>
      <c r="CG28" s="8">
        <v>296.83699999999999</v>
      </c>
      <c r="CH28" s="8">
        <v>282.923</v>
      </c>
      <c r="CI28" s="8">
        <v>289.89499999999998</v>
      </c>
      <c r="CJ28" s="8">
        <v>317.565</v>
      </c>
      <c r="CK28" s="8">
        <v>320.30700000000002</v>
      </c>
      <c r="CL28" s="8">
        <v>290.17099999999999</v>
      </c>
      <c r="CM28" s="8">
        <v>271.44499999999999</v>
      </c>
      <c r="CN28" s="8">
        <v>266.154</v>
      </c>
      <c r="CO28" s="8">
        <v>261.79599999999999</v>
      </c>
      <c r="CP28" s="8">
        <v>240.77699999999999</v>
      </c>
      <c r="CQ28" s="8">
        <v>242.24799999999999</v>
      </c>
      <c r="CR28" s="8">
        <v>243.08099999999999</v>
      </c>
      <c r="CS28" s="8">
        <v>245.11099999999999</v>
      </c>
      <c r="CT28" s="8">
        <v>243.54499999999999</v>
      </c>
      <c r="CU28" s="8">
        <v>244.47399999999999</v>
      </c>
      <c r="CV28" s="8">
        <v>244.5</v>
      </c>
      <c r="CW28" s="8">
        <v>244.25299999999999</v>
      </c>
      <c r="CX28" s="8">
        <v>247.077</v>
      </c>
      <c r="CY28" s="8">
        <v>248.03299999999999</v>
      </c>
      <c r="CZ28" s="8">
        <v>243.58</v>
      </c>
      <c r="DA28" s="8">
        <v>240.05</v>
      </c>
      <c r="DB28" s="8">
        <v>242.476</v>
      </c>
      <c r="DC28" s="8">
        <v>252.31200000000001</v>
      </c>
      <c r="DD28" s="8">
        <v>260.029</v>
      </c>
      <c r="DE28" s="8">
        <v>257.827</v>
      </c>
      <c r="DF28" s="8">
        <v>254.50200000000001</v>
      </c>
      <c r="DG28" s="8">
        <v>248.48500000000001</v>
      </c>
      <c r="DH28" s="8">
        <v>250.56399999999999</v>
      </c>
      <c r="DI28" s="8">
        <v>253.12299999999999</v>
      </c>
      <c r="DJ28" s="8">
        <v>241.482</v>
      </c>
      <c r="DK28" s="8">
        <v>237.45599999999999</v>
      </c>
      <c r="DL28" s="8">
        <v>230.363</v>
      </c>
      <c r="DM28" s="8">
        <v>229.953</v>
      </c>
      <c r="DN28" s="8">
        <v>226.89500000000001</v>
      </c>
      <c r="DO28" s="8">
        <v>228.75299999999999</v>
      </c>
      <c r="DP28" s="8">
        <v>234.22300000000001</v>
      </c>
      <c r="DQ28" s="8">
        <v>236.97800000000001</v>
      </c>
      <c r="DR28" s="8">
        <v>234.833</v>
      </c>
      <c r="DS28" s="8">
        <v>232.809</v>
      </c>
      <c r="DT28" s="8">
        <v>234.84100000000001</v>
      </c>
      <c r="DU28" s="8">
        <v>234.4</v>
      </c>
      <c r="DV28" s="8">
        <v>241.583</v>
      </c>
      <c r="DW28" s="8">
        <v>237.881</v>
      </c>
      <c r="DX28" s="8">
        <v>232.59399999999999</v>
      </c>
      <c r="DY28" s="8">
        <v>228.714</v>
      </c>
      <c r="DZ28" s="8">
        <v>221.82599999999999</v>
      </c>
      <c r="EA28" s="8">
        <v>220.102</v>
      </c>
      <c r="EB28" s="8">
        <v>218.12899999999999</v>
      </c>
      <c r="EC28" s="8">
        <v>222.54</v>
      </c>
      <c r="ED28" s="8">
        <v>222.339</v>
      </c>
      <c r="EE28" s="8">
        <v>222.92</v>
      </c>
      <c r="EF28" s="8">
        <v>224.03700000000001</v>
      </c>
      <c r="EG28" s="8">
        <v>223.96899999999999</v>
      </c>
      <c r="EH28" s="8">
        <v>225.90600000000001</v>
      </c>
      <c r="EI28" s="8">
        <v>228.77199999999999</v>
      </c>
      <c r="EJ28" s="8">
        <v>229.648</v>
      </c>
      <c r="EK28" s="8">
        <v>231.02199999999999</v>
      </c>
      <c r="EL28" s="8">
        <v>232.87899999999999</v>
      </c>
      <c r="EM28" s="8">
        <v>235.19499999999999</v>
      </c>
      <c r="EN28" s="8">
        <v>232.32499999999999</v>
      </c>
      <c r="EO28" s="8">
        <v>234.98</v>
      </c>
      <c r="EP28" s="8">
        <v>241.46899999999999</v>
      </c>
      <c r="EQ28" s="8">
        <v>247.11600000000001</v>
      </c>
      <c r="ER28" s="8">
        <v>255.68700000000001</v>
      </c>
      <c r="ES28" s="8">
        <v>257.75799999999998</v>
      </c>
      <c r="ET28" s="8">
        <v>250.16200000000001</v>
      </c>
      <c r="EU28" s="8">
        <v>255.34899999999999</v>
      </c>
      <c r="EV28" s="8">
        <v>255.73</v>
      </c>
      <c r="EW28" s="8">
        <v>254.37899999999999</v>
      </c>
      <c r="EX28" s="8">
        <v>254.619</v>
      </c>
      <c r="EY28" s="8">
        <v>259.036</v>
      </c>
      <c r="EZ28" s="8">
        <v>271.36099999999999</v>
      </c>
      <c r="FA28" s="8">
        <v>274.02800000000002</v>
      </c>
      <c r="FB28" s="8">
        <v>275.07400000000001</v>
      </c>
      <c r="FC28" s="8">
        <v>270.44299999999998</v>
      </c>
      <c r="FD28" s="8">
        <v>269.81700000000001</v>
      </c>
      <c r="FE28" s="8">
        <v>269.964</v>
      </c>
      <c r="FF28" s="8">
        <v>271.70999999999998</v>
      </c>
      <c r="FG28" s="8">
        <v>269.98599999999999</v>
      </c>
      <c r="FH28" s="8">
        <v>266.42500000000001</v>
      </c>
      <c r="FI28" s="8">
        <v>266.50900000000001</v>
      </c>
      <c r="FJ28" s="8">
        <v>262.31599999999997</v>
      </c>
      <c r="FK28" s="8">
        <v>257.55099999999999</v>
      </c>
      <c r="FL28" s="8">
        <v>257.26900000000001</v>
      </c>
      <c r="FM28" s="8">
        <v>253.75</v>
      </c>
      <c r="FN28" s="8">
        <v>263.06299999999999</v>
      </c>
      <c r="FO28" s="8">
        <v>275.971</v>
      </c>
      <c r="FP28" s="8">
        <v>277.31200000000001</v>
      </c>
      <c r="FQ28" s="8">
        <v>273.798</v>
      </c>
      <c r="FR28" s="8">
        <v>269.19</v>
      </c>
      <c r="FS28" s="8">
        <v>264.43900000000002</v>
      </c>
      <c r="FT28" s="8">
        <v>267.92</v>
      </c>
      <c r="FU28" s="8">
        <v>272.43700000000001</v>
      </c>
      <c r="FV28" s="8">
        <v>275.66199999999998</v>
      </c>
      <c r="FW28" s="8">
        <v>276.13400000000001</v>
      </c>
      <c r="FX28" s="8">
        <v>276.887</v>
      </c>
      <c r="FY28" s="8">
        <v>286.05</v>
      </c>
      <c r="FZ28" s="8">
        <v>287.05099999999999</v>
      </c>
      <c r="GA28" s="8">
        <v>289.80099999999999</v>
      </c>
      <c r="GB28" s="8">
        <v>294.68</v>
      </c>
      <c r="GC28" s="8">
        <v>299.72800000000001</v>
      </c>
      <c r="GD28" s="8">
        <v>300.84500000000003</v>
      </c>
      <c r="GE28" s="8">
        <v>309.43900000000002</v>
      </c>
      <c r="GF28" s="8">
        <v>313.709</v>
      </c>
      <c r="GG28" s="8">
        <v>315.36200000000002</v>
      </c>
      <c r="GH28" s="8">
        <v>306.23599999999999</v>
      </c>
      <c r="GI28" s="8">
        <v>306.14100000000002</v>
      </c>
      <c r="GJ28" s="8">
        <v>311.88099999999997</v>
      </c>
      <c r="GK28" s="8">
        <v>308.26400000000001</v>
      </c>
      <c r="GL28" s="8">
        <v>302.32100000000003</v>
      </c>
      <c r="GM28" s="8">
        <v>306.37</v>
      </c>
      <c r="GN28" s="8">
        <v>307.8</v>
      </c>
      <c r="GO28" s="8">
        <v>310.89400000000001</v>
      </c>
      <c r="GP28" s="8">
        <v>312.89600000000002</v>
      </c>
      <c r="GQ28" s="8">
        <v>313.16199999999998</v>
      </c>
      <c r="GR28" s="8">
        <v>312.63900000000001</v>
      </c>
      <c r="GS28" s="8">
        <v>309.553</v>
      </c>
      <c r="GT28" s="8">
        <v>316.452</v>
      </c>
      <c r="GU28" s="8">
        <v>313.73899999999998</v>
      </c>
      <c r="GV28" s="8">
        <v>306.41199999999998</v>
      </c>
      <c r="GW28" s="8">
        <v>299.95400000000001</v>
      </c>
      <c r="GX28" s="8">
        <v>295.07600000000002</v>
      </c>
      <c r="GY28" s="8">
        <v>300.52</v>
      </c>
      <c r="GZ28" s="8">
        <v>332.08199999999999</v>
      </c>
      <c r="HA28" s="8">
        <v>329.81599999999997</v>
      </c>
      <c r="HB28" s="8">
        <v>324.596</v>
      </c>
      <c r="HC28" s="8">
        <v>323.29599999999999</v>
      </c>
      <c r="HD28" s="8">
        <v>316.59399999999999</v>
      </c>
      <c r="HE28" s="8">
        <v>327.9</v>
      </c>
      <c r="HF28" s="8">
        <v>331.25799999999998</v>
      </c>
      <c r="HG28" s="8">
        <v>328.38900000000001</v>
      </c>
      <c r="HH28" s="8">
        <v>328.476</v>
      </c>
      <c r="HI28" s="8">
        <v>331.83199999999999</v>
      </c>
      <c r="HJ28" s="8">
        <v>335.81599999999997</v>
      </c>
      <c r="HK28" s="8">
        <v>331.32400000000001</v>
      </c>
      <c r="HL28" s="8">
        <v>327.36599999999999</v>
      </c>
      <c r="HM28" s="8">
        <v>327.79700000000003</v>
      </c>
      <c r="HN28" s="8">
        <v>324.14400000000001</v>
      </c>
      <c r="HO28" s="8">
        <v>332.745</v>
      </c>
      <c r="HP28" s="8">
        <v>343.91500000000002</v>
      </c>
      <c r="HQ28" s="8">
        <v>348.18</v>
      </c>
      <c r="HR28" s="8">
        <v>361.31700000000001</v>
      </c>
      <c r="HS28" s="8">
        <v>364.613</v>
      </c>
      <c r="HT28" s="8">
        <v>346.17399999999998</v>
      </c>
      <c r="HU28" s="8">
        <v>333.28800000000001</v>
      </c>
      <c r="HV28" s="8">
        <v>325.20800000000003</v>
      </c>
      <c r="HW28" s="8">
        <v>327.79399999999998</v>
      </c>
      <c r="HX28" s="8">
        <v>328.42899999999997</v>
      </c>
      <c r="HY28" s="8">
        <v>338.30900000000003</v>
      </c>
      <c r="HZ28" s="8">
        <v>341.327</v>
      </c>
      <c r="IA28" s="8">
        <v>353.541</v>
      </c>
      <c r="IB28" s="8">
        <v>338.26400000000001</v>
      </c>
      <c r="IC28" s="8">
        <v>321.87099999999998</v>
      </c>
      <c r="ID28" s="8">
        <v>317.10399999999998</v>
      </c>
      <c r="IE28" s="8">
        <v>315.077</v>
      </c>
      <c r="IF28" s="8">
        <v>298.90199999999999</v>
      </c>
      <c r="IG28" s="8">
        <v>294.238</v>
      </c>
      <c r="IH28" s="8">
        <v>289.22300000000001</v>
      </c>
      <c r="II28" s="8">
        <v>308.05</v>
      </c>
      <c r="IJ28" s="8">
        <v>317.92700000000002</v>
      </c>
      <c r="IK28" s="8">
        <v>322.25799999999998</v>
      </c>
      <c r="IL28" s="8">
        <v>320.36799999999999</v>
      </c>
      <c r="IM28" s="8">
        <v>320.80399999999997</v>
      </c>
      <c r="IN28" s="8">
        <v>309.64800000000002</v>
      </c>
      <c r="IO28" s="8">
        <v>299.22399999999999</v>
      </c>
      <c r="IP28" s="8">
        <v>299.38200000000001</v>
      </c>
      <c r="IQ28" s="8">
        <v>298.62900000000002</v>
      </c>
      <c r="IR28" s="8">
        <v>298.70499999999998</v>
      </c>
      <c r="IS28" s="8">
        <v>310.94799999999998</v>
      </c>
      <c r="IT28" s="8">
        <v>315.88</v>
      </c>
      <c r="IU28" s="8">
        <v>306.988</v>
      </c>
      <c r="IV28" s="8">
        <v>288.28899999999999</v>
      </c>
      <c r="IW28" s="8">
        <v>284.72300000000001</v>
      </c>
      <c r="IX28" s="8">
        <v>290.76799999999997</v>
      </c>
      <c r="IY28" s="8">
        <v>294.02100000000002</v>
      </c>
      <c r="IZ28" s="8">
        <v>295.19099999999997</v>
      </c>
      <c r="JA28" s="8">
        <v>307.59800000000001</v>
      </c>
      <c r="JB28" s="8">
        <v>313.75700000000001</v>
      </c>
      <c r="JC28" s="8">
        <v>313.83699999999999</v>
      </c>
      <c r="JD28" s="8">
        <v>313.75200000000001</v>
      </c>
      <c r="JE28" s="8">
        <v>307.67</v>
      </c>
      <c r="JF28" s="8">
        <v>300.44</v>
      </c>
      <c r="JG28" s="8">
        <v>293.15300000000002</v>
      </c>
      <c r="JH28" s="8">
        <v>295.98399999999998</v>
      </c>
      <c r="JI28" s="8">
        <v>312.36500000000001</v>
      </c>
      <c r="JJ28" s="8">
        <v>331.48</v>
      </c>
      <c r="JK28" s="8">
        <v>334.291</v>
      </c>
      <c r="JL28" s="8">
        <v>333.81400000000002</v>
      </c>
      <c r="JM28" s="8">
        <v>335.036</v>
      </c>
      <c r="JN28" s="8">
        <v>324.90300000000002</v>
      </c>
      <c r="JO28" s="8">
        <v>333.65499999999997</v>
      </c>
      <c r="JP28" s="8">
        <v>341.87700000000001</v>
      </c>
      <c r="JQ28" s="8">
        <v>340.43099999999998</v>
      </c>
      <c r="JR28" s="8">
        <v>345.78699999999998</v>
      </c>
      <c r="JS28" s="8">
        <v>352.63</v>
      </c>
      <c r="JT28" s="8">
        <v>364.43099999999998</v>
      </c>
      <c r="JU28" s="8">
        <v>362.339</v>
      </c>
      <c r="JV28" s="8">
        <v>356.81</v>
      </c>
      <c r="JW28" s="8">
        <v>359.47500000000002</v>
      </c>
      <c r="JX28" s="8">
        <v>356.113</v>
      </c>
      <c r="JY28" s="8">
        <v>357.05200000000002</v>
      </c>
      <c r="JZ28" s="8">
        <v>356.45100000000002</v>
      </c>
      <c r="KA28" s="8">
        <v>357.18799999999999</v>
      </c>
      <c r="KB28" s="8">
        <v>344.43</v>
      </c>
      <c r="KC28" s="8">
        <v>333.35899999999998</v>
      </c>
      <c r="KD28" s="8">
        <v>328.61799999999999</v>
      </c>
      <c r="KE28" s="8">
        <v>328.35899999999998</v>
      </c>
      <c r="KF28" s="8">
        <v>326.13099999999997</v>
      </c>
      <c r="KG28" s="8">
        <v>336.01499999999999</v>
      </c>
      <c r="KH28" s="8">
        <v>339.49299999999999</v>
      </c>
      <c r="KI28" s="8">
        <v>340.48500000000001</v>
      </c>
      <c r="KJ28" s="8">
        <v>333.54500000000002</v>
      </c>
      <c r="KK28" s="8">
        <v>340.01600000000002</v>
      </c>
      <c r="KL28" s="8">
        <v>333.67500000000001</v>
      </c>
      <c r="KM28" s="8">
        <v>321.11799999999999</v>
      </c>
      <c r="KN28" s="8">
        <v>305.54500000000002</v>
      </c>
      <c r="KO28" s="8">
        <v>304.70499999999998</v>
      </c>
      <c r="KP28" s="8">
        <v>305.274</v>
      </c>
      <c r="KQ28" s="8">
        <v>316.47500000000002</v>
      </c>
      <c r="KR28" s="8">
        <v>318.77199999999999</v>
      </c>
      <c r="KS28" s="8">
        <v>319.11399999999998</v>
      </c>
      <c r="KT28" s="8">
        <v>315.41000000000003</v>
      </c>
      <c r="KU28" s="8">
        <v>312.51900000000001</v>
      </c>
      <c r="KV28" s="8">
        <v>311.572</v>
      </c>
      <c r="KW28" s="8">
        <v>313.13600000000002</v>
      </c>
      <c r="KX28" s="8">
        <v>308.50299999999999</v>
      </c>
      <c r="KY28" s="8">
        <v>309.21199999999999</v>
      </c>
      <c r="KZ28" s="8">
        <v>313.24700000000001</v>
      </c>
      <c r="LA28" s="8">
        <v>319.58600000000001</v>
      </c>
      <c r="LB28" s="8">
        <v>335.39600000000002</v>
      </c>
      <c r="LC28" s="8">
        <v>347.452</v>
      </c>
      <c r="LD28" s="8">
        <v>348.988</v>
      </c>
      <c r="LE28" s="8">
        <v>348.46800000000002</v>
      </c>
      <c r="LF28" s="8">
        <v>341.03100000000001</v>
      </c>
      <c r="LG28" s="8">
        <v>340.41</v>
      </c>
      <c r="LH28" s="8">
        <v>339.185</v>
      </c>
      <c r="LI28" s="8">
        <v>345.13299999999998</v>
      </c>
      <c r="LJ28" s="8">
        <v>345.483</v>
      </c>
      <c r="LK28" s="8">
        <v>362.49799999999999</v>
      </c>
      <c r="LL28" s="8">
        <v>370.041</v>
      </c>
      <c r="LM28" s="8">
        <v>375.21600000000001</v>
      </c>
      <c r="LN28" s="8">
        <v>375.274</v>
      </c>
      <c r="LO28" s="8">
        <v>386.57100000000003</v>
      </c>
      <c r="LP28" s="8">
        <v>379.83800000000002</v>
      </c>
      <c r="LQ28" s="8">
        <v>377.59899999999999</v>
      </c>
      <c r="LR28" s="8">
        <v>366.96300000000002</v>
      </c>
      <c r="LS28" s="8">
        <v>355.13900000000001</v>
      </c>
      <c r="LT28" s="8">
        <v>361.09899999999999</v>
      </c>
      <c r="LU28" s="8">
        <v>362.76299999999998</v>
      </c>
      <c r="LV28" s="8">
        <v>356.10899999999998</v>
      </c>
      <c r="LW28" s="8">
        <v>367.06700000000001</v>
      </c>
      <c r="LX28" s="8">
        <v>377.54500000000002</v>
      </c>
      <c r="LY28" s="8">
        <v>393.43599999999998</v>
      </c>
      <c r="LZ28" s="8">
        <v>399.18299999999999</v>
      </c>
      <c r="MA28" s="8">
        <v>393.16399999999999</v>
      </c>
      <c r="MB28" s="8">
        <v>381.20499999999998</v>
      </c>
      <c r="MC28" s="8">
        <v>374.14</v>
      </c>
      <c r="MD28" s="8">
        <v>374.71800000000002</v>
      </c>
      <c r="ME28" s="8">
        <v>373.625</v>
      </c>
      <c r="MF28" s="8">
        <v>368.51</v>
      </c>
      <c r="MG28" s="8">
        <v>371.78</v>
      </c>
      <c r="MH28" s="8">
        <v>380.89100000000002</v>
      </c>
      <c r="MI28" s="8">
        <v>391.23500000000001</v>
      </c>
      <c r="MJ28" s="8">
        <v>403.76400000000001</v>
      </c>
      <c r="MK28" s="8">
        <v>400.28699999999998</v>
      </c>
      <c r="ML28" s="8">
        <v>393.733</v>
      </c>
      <c r="MM28" s="8">
        <v>390.30399999999997</v>
      </c>
      <c r="MN28" s="8">
        <v>391.721</v>
      </c>
      <c r="MO28" s="8">
        <v>393.577</v>
      </c>
      <c r="MP28" s="8">
        <v>387.42599999999999</v>
      </c>
      <c r="MQ28" s="8">
        <v>385.37299999999999</v>
      </c>
      <c r="MR28" s="8">
        <v>393.47</v>
      </c>
      <c r="MS28" s="8">
        <v>409.57</v>
      </c>
      <c r="MT28" s="8">
        <v>412.85599999999999</v>
      </c>
      <c r="MU28" s="8">
        <v>396.98500000000001</v>
      </c>
      <c r="MV28" s="8">
        <v>379.40499999999997</v>
      </c>
      <c r="MW28" s="8">
        <v>379.678</v>
      </c>
      <c r="MX28" s="8">
        <v>388.63600000000002</v>
      </c>
      <c r="MY28" s="8">
        <v>386.863</v>
      </c>
      <c r="MZ28" s="8">
        <v>388.21300000000002</v>
      </c>
      <c r="NA28" s="8">
        <v>400.99900000000002</v>
      </c>
      <c r="NB28" s="8">
        <v>401.19299999999998</v>
      </c>
      <c r="NC28" s="8">
        <v>391.11900000000003</v>
      </c>
      <c r="ND28" s="8">
        <v>388.346</v>
      </c>
      <c r="NE28" s="8">
        <v>395.697</v>
      </c>
      <c r="NF28" s="8">
        <v>391.64</v>
      </c>
      <c r="NG28" s="8">
        <v>387.22899999999998</v>
      </c>
      <c r="NH28" s="8">
        <v>380.50400000000002</v>
      </c>
      <c r="NI28" s="8">
        <v>387.04199999999997</v>
      </c>
      <c r="NJ28" s="8">
        <v>404.77100000000002</v>
      </c>
      <c r="NK28" s="8">
        <v>400.14600000000002</v>
      </c>
      <c r="NL28" s="8">
        <v>417.65199999999999</v>
      </c>
      <c r="NM28" s="8">
        <v>419.22399999999999</v>
      </c>
      <c r="NN28" s="8">
        <v>408.24299999999999</v>
      </c>
      <c r="NO28" s="8">
        <v>415.51</v>
      </c>
      <c r="NP28" s="8">
        <v>411.91199999999998</v>
      </c>
      <c r="NQ28" s="8">
        <v>436.952</v>
      </c>
      <c r="NR28" s="8">
        <v>452.37900000000002</v>
      </c>
      <c r="NS28" s="8">
        <v>455.94600000000003</v>
      </c>
      <c r="NT28" s="8">
        <v>459.37900000000002</v>
      </c>
      <c r="NU28" s="8">
        <v>443.24099999999999</v>
      </c>
      <c r="NV28" s="8">
        <v>431.46699999999998</v>
      </c>
      <c r="NW28" s="8">
        <v>429.15499999999997</v>
      </c>
      <c r="NX28" s="8">
        <v>428.32799999999997</v>
      </c>
      <c r="NY28" s="8">
        <v>424.84699999999998</v>
      </c>
      <c r="NZ28" s="8">
        <v>425.46899999999999</v>
      </c>
      <c r="OA28" s="8">
        <v>422.62700000000001</v>
      </c>
      <c r="OB28" s="8">
        <v>417.64299999999997</v>
      </c>
      <c r="OC28" s="8">
        <v>416.30200000000002</v>
      </c>
      <c r="OD28" s="8">
        <v>410.87700000000001</v>
      </c>
      <c r="OE28" s="8">
        <v>410.12700000000001</v>
      </c>
      <c r="OF28" s="8">
        <v>411.44299999999998</v>
      </c>
      <c r="OG28" s="8">
        <v>423.00200000000001</v>
      </c>
      <c r="OH28" s="8">
        <v>446.46600000000001</v>
      </c>
      <c r="OI28" s="8">
        <v>450.983</v>
      </c>
      <c r="OJ28" s="8">
        <v>448.613</v>
      </c>
      <c r="OK28" s="8">
        <v>450.512</v>
      </c>
      <c r="OL28" s="8">
        <v>442.072</v>
      </c>
      <c r="OM28" s="8">
        <v>432.99700000000001</v>
      </c>
      <c r="ON28" s="8">
        <v>417.46499999999997</v>
      </c>
      <c r="OO28" s="8">
        <v>427.24900000000002</v>
      </c>
      <c r="OP28" s="8">
        <v>421.76900000000001</v>
      </c>
      <c r="OQ28" s="8">
        <v>414.678</v>
      </c>
      <c r="OR28" s="8">
        <v>409.18799999999999</v>
      </c>
      <c r="OS28" s="8">
        <v>406.33</v>
      </c>
      <c r="OT28" s="8">
        <v>412.81799999999998</v>
      </c>
      <c r="OU28" s="8">
        <v>411.108</v>
      </c>
      <c r="OV28" s="8">
        <v>412.154</v>
      </c>
      <c r="OW28" s="8">
        <v>430.00900000000001</v>
      </c>
      <c r="OX28" s="8">
        <v>409.66899999999998</v>
      </c>
      <c r="OY28" s="8">
        <v>402.87799999999999</v>
      </c>
      <c r="OZ28" s="8">
        <v>399.548</v>
      </c>
      <c r="PA28" s="8">
        <v>389.56799999999998</v>
      </c>
      <c r="PB28" s="8">
        <v>384.63299999999998</v>
      </c>
      <c r="PC28" s="8">
        <v>378.91800000000001</v>
      </c>
      <c r="PD28" s="8">
        <v>358.71499999999997</v>
      </c>
      <c r="PE28" s="8">
        <v>346.786</v>
      </c>
      <c r="PF28" s="8">
        <v>351.41699999999997</v>
      </c>
      <c r="PG28" s="8">
        <v>356.48899999999998</v>
      </c>
      <c r="PH28" s="8">
        <v>356.04500000000002</v>
      </c>
      <c r="PI28" s="8">
        <v>356.233</v>
      </c>
      <c r="PJ28" s="8">
        <v>360.77100000000002</v>
      </c>
      <c r="PK28" s="8">
        <v>371.25299999999999</v>
      </c>
      <c r="PL28" s="8">
        <v>376.1</v>
      </c>
      <c r="PM28" s="8">
        <v>380.45499999999998</v>
      </c>
      <c r="PN28" s="8">
        <v>400.98500000000001</v>
      </c>
      <c r="PO28" s="8">
        <v>387.65600000000001</v>
      </c>
      <c r="PP28" s="8">
        <v>383.88299999999998</v>
      </c>
      <c r="PQ28" s="8">
        <v>371.30900000000003</v>
      </c>
      <c r="PR28" s="8">
        <v>364.10899999999998</v>
      </c>
      <c r="PS28" s="8">
        <v>368.50599999999997</v>
      </c>
      <c r="PT28" s="8">
        <v>361.55399999999997</v>
      </c>
      <c r="PU28" s="8">
        <v>358.22199999999998</v>
      </c>
      <c r="PV28" s="8">
        <v>358.839</v>
      </c>
      <c r="PW28" s="8">
        <v>352.71899999999999</v>
      </c>
      <c r="PX28" s="8">
        <v>350.66500000000002</v>
      </c>
      <c r="PY28" s="8">
        <v>349.58100000000002</v>
      </c>
      <c r="PZ28" s="8">
        <v>336.03899999999999</v>
      </c>
      <c r="QA28" s="8">
        <v>335.63</v>
      </c>
      <c r="QB28" s="8">
        <v>333.09199999999998</v>
      </c>
      <c r="QC28" s="8">
        <v>326.17700000000002</v>
      </c>
      <c r="QD28" s="8">
        <v>324.899</v>
      </c>
      <c r="QE28" s="8">
        <v>324.88499999999999</v>
      </c>
      <c r="QF28" s="8">
        <v>330.36799999999999</v>
      </c>
      <c r="QG28" s="8">
        <v>327.25200000000001</v>
      </c>
      <c r="QH28" s="8">
        <v>328.56599999999997</v>
      </c>
      <c r="QI28" s="8">
        <v>322.42700000000002</v>
      </c>
      <c r="QJ28" s="8">
        <v>324.52</v>
      </c>
      <c r="QK28" s="8">
        <v>328.47300000000001</v>
      </c>
      <c r="QL28" s="8">
        <v>314.48399999999998</v>
      </c>
      <c r="QM28" s="8">
        <v>313.06</v>
      </c>
      <c r="QN28" s="8">
        <v>311.25599999999997</v>
      </c>
      <c r="QO28" s="8">
        <v>310.37200000000001</v>
      </c>
      <c r="QP28" s="8">
        <v>308.94799999999998</v>
      </c>
      <c r="QQ28" s="8">
        <v>308.74400000000003</v>
      </c>
      <c r="QR28" s="8">
        <v>307.57</v>
      </c>
      <c r="QS28" s="8">
        <v>313.35599999999999</v>
      </c>
      <c r="QT28" s="8">
        <v>316.23700000000002</v>
      </c>
      <c r="QU28" s="8">
        <v>313.89699999999999</v>
      </c>
      <c r="QV28" s="8">
        <v>319.399</v>
      </c>
      <c r="QW28" s="8">
        <v>327.85300000000001</v>
      </c>
      <c r="QX28" s="8">
        <v>336.24400000000003</v>
      </c>
      <c r="QY28" s="8">
        <v>335.84899999999999</v>
      </c>
      <c r="QZ28" s="8">
        <v>336.78399999999999</v>
      </c>
      <c r="RA28" s="8">
        <v>339.08199999999999</v>
      </c>
      <c r="RB28" s="8">
        <v>337.02</v>
      </c>
      <c r="RC28" s="8">
        <v>331.32299999999998</v>
      </c>
      <c r="RD28" s="8">
        <v>325.46899999999999</v>
      </c>
      <c r="RE28" s="8">
        <v>325.476</v>
      </c>
      <c r="RF28" s="8">
        <v>326.46699999999998</v>
      </c>
      <c r="RG28" s="8">
        <v>327.54500000000002</v>
      </c>
      <c r="RH28" s="8">
        <v>324.48399999999998</v>
      </c>
      <c r="RI28" s="8">
        <v>320.89299999999997</v>
      </c>
      <c r="RJ28" s="8">
        <v>323.19200000000001</v>
      </c>
      <c r="RK28" s="8">
        <v>330.649</v>
      </c>
      <c r="RL28" s="8">
        <v>329.572</v>
      </c>
      <c r="RM28" s="8">
        <v>329.08800000000002</v>
      </c>
      <c r="RN28" s="8">
        <v>329.23899999999998</v>
      </c>
      <c r="RO28" s="8">
        <v>322.69799999999998</v>
      </c>
      <c r="RP28" s="8">
        <v>321.62799999999999</v>
      </c>
      <c r="RQ28" s="8">
        <v>313.97399999999999</v>
      </c>
      <c r="RR28" s="8">
        <v>305.34300000000002</v>
      </c>
      <c r="RS28" s="8">
        <v>303.12900000000002</v>
      </c>
      <c r="RT28" s="8">
        <v>301.26400000000001</v>
      </c>
      <c r="RU28" s="8">
        <v>304.39100000000002</v>
      </c>
      <c r="RV28" s="8">
        <v>302.97800000000001</v>
      </c>
      <c r="RW28" s="8">
        <v>298.98</v>
      </c>
      <c r="RX28" s="8">
        <v>292.76299999999998</v>
      </c>
      <c r="RY28" s="8">
        <v>296.41899999999998</v>
      </c>
      <c r="RZ28" s="8">
        <v>297.66800000000001</v>
      </c>
      <c r="SA28" s="8">
        <v>297.21600000000001</v>
      </c>
      <c r="SB28" s="8">
        <v>298.20499999999998</v>
      </c>
      <c r="SC28" s="8">
        <v>314.33800000000002</v>
      </c>
      <c r="SD28" s="8">
        <v>315.94299999999998</v>
      </c>
      <c r="SE28" s="8">
        <v>317.91199999999998</v>
      </c>
      <c r="SF28" s="8">
        <v>319.78800000000001</v>
      </c>
      <c r="SG28" s="8">
        <v>318.46899999999999</v>
      </c>
      <c r="SH28" s="8">
        <v>317.82600000000002</v>
      </c>
      <c r="SI28" s="8">
        <v>317.637</v>
      </c>
      <c r="SJ28" s="8">
        <v>314.83499999999998</v>
      </c>
      <c r="SK28" s="8">
        <v>316.19099999999997</v>
      </c>
      <c r="SL28" s="8">
        <v>318.01499999999999</v>
      </c>
      <c r="SM28" s="8">
        <v>319.30700000000002</v>
      </c>
      <c r="SN28" s="8">
        <v>308.21300000000002</v>
      </c>
      <c r="SO28" s="8">
        <v>315.12299999999999</v>
      </c>
      <c r="SP28" s="8">
        <v>319.18099999999998</v>
      </c>
      <c r="SQ28" s="8">
        <v>326.93299999999999</v>
      </c>
      <c r="SR28" s="8">
        <v>337.142</v>
      </c>
      <c r="SS28" s="8">
        <v>342.98099999999999</v>
      </c>
      <c r="ST28" s="8">
        <v>349.69900000000001</v>
      </c>
    </row>
    <row r="29" spans="1:515" s="2" customFormat="1" x14ac:dyDescent="0.25">
      <c r="A29" s="2">
        <f t="shared" si="8"/>
        <v>5</v>
      </c>
      <c r="B29" s="6" t="s">
        <v>420</v>
      </c>
      <c r="C29" s="2">
        <f ca="1">_xlfn.XMATCH(B29,tkrBbg!M:M)</f>
        <v>144</v>
      </c>
      <c r="D29" s="2" t="str" cm="1">
        <f t="array" aca="1" ref="D29" ca="1">INDEX(tkrBbg!E:E,C29)</f>
        <v>AT214421 Corp</v>
      </c>
      <c r="E29" s="7" cm="1">
        <f t="array" aca="1" ref="E29" ca="1">_xll.BDP(D29,E$24)*1</f>
        <v>45470</v>
      </c>
      <c r="F29" s="8">
        <f ca="1">_xll.BDH(D29,$B$22,"-2AY",,"Dates=H","Fill=C","Sort=R","Dir=H","cols=509;rows=1")</f>
        <v>397.08100000000002</v>
      </c>
      <c r="G29" s="8">
        <v>400.702</v>
      </c>
      <c r="H29" s="8">
        <v>400.22699999999998</v>
      </c>
      <c r="I29" s="8">
        <v>394.01299999999998</v>
      </c>
      <c r="J29" s="8">
        <v>389.64400000000001</v>
      </c>
      <c r="K29" s="8">
        <v>397.26900000000001</v>
      </c>
      <c r="L29" s="8">
        <v>386.19299999999998</v>
      </c>
      <c r="M29" s="8">
        <v>383.98200000000003</v>
      </c>
      <c r="N29" s="8">
        <v>365.76400000000001</v>
      </c>
      <c r="O29" s="8">
        <v>350.31400000000002</v>
      </c>
      <c r="P29" s="8">
        <v>368.339</v>
      </c>
      <c r="Q29" s="8">
        <v>364.16300000000001</v>
      </c>
      <c r="R29" s="8">
        <v>375.05599999999998</v>
      </c>
      <c r="S29" s="8">
        <v>342.23200000000003</v>
      </c>
      <c r="T29" s="8">
        <v>311.90100000000001</v>
      </c>
      <c r="U29" s="8">
        <v>282.30399999999997</v>
      </c>
      <c r="V29" s="8">
        <v>299.88799999999998</v>
      </c>
      <c r="W29" s="8">
        <v>358.21600000000001</v>
      </c>
      <c r="X29" s="8">
        <v>375.92099999999999</v>
      </c>
      <c r="Y29" s="8">
        <v>403.24799999999999</v>
      </c>
      <c r="Z29" s="8">
        <v>412.89100000000002</v>
      </c>
      <c r="AA29" s="8">
        <v>408.19</v>
      </c>
      <c r="AB29" s="8">
        <v>395.15100000000001</v>
      </c>
      <c r="AC29" s="8">
        <v>391.97</v>
      </c>
      <c r="AD29" s="8">
        <v>408.21</v>
      </c>
      <c r="AE29" s="8">
        <v>430.93700000000001</v>
      </c>
      <c r="AF29" s="8">
        <v>429.14800000000002</v>
      </c>
      <c r="AG29" s="8">
        <v>426.17599999999999</v>
      </c>
      <c r="AH29" s="8">
        <v>431.673</v>
      </c>
      <c r="AI29" s="8">
        <v>441.03199999999998</v>
      </c>
      <c r="AJ29" s="8">
        <v>469.02100000000002</v>
      </c>
      <c r="AK29" s="8">
        <v>483.57299999999998</v>
      </c>
      <c r="AL29" s="8">
        <v>483.375</v>
      </c>
      <c r="AM29" s="8">
        <v>465.97199999999998</v>
      </c>
      <c r="AN29" s="8">
        <v>464.36399999999998</v>
      </c>
      <c r="AO29" s="8">
        <v>466.78</v>
      </c>
      <c r="AP29" s="8">
        <v>476.43700000000001</v>
      </c>
      <c r="AQ29" s="8">
        <v>479.81299999999999</v>
      </c>
      <c r="AR29" s="8">
        <v>481.113</v>
      </c>
      <c r="AS29" s="8">
        <v>490.74</v>
      </c>
      <c r="AT29" s="8">
        <v>494.45499999999998</v>
      </c>
      <c r="AU29" s="8">
        <v>450.82</v>
      </c>
      <c r="AV29" s="8">
        <v>437.89299999999997</v>
      </c>
      <c r="AW29" s="8">
        <v>418.58</v>
      </c>
      <c r="AX29" s="8">
        <v>403.822</v>
      </c>
      <c r="AY29" s="8">
        <v>427.58</v>
      </c>
      <c r="AZ29" s="8">
        <v>439.12400000000002</v>
      </c>
      <c r="BA29" s="8">
        <v>504.59800000000001</v>
      </c>
      <c r="BB29" s="8">
        <v>515.28</v>
      </c>
      <c r="BC29" s="8">
        <v>498.46800000000002</v>
      </c>
      <c r="BD29" s="8">
        <v>476.846</v>
      </c>
      <c r="BE29" s="8">
        <v>458.12200000000001</v>
      </c>
      <c r="BF29" s="8">
        <v>421.86200000000002</v>
      </c>
      <c r="BG29" s="8">
        <v>393.25900000000001</v>
      </c>
      <c r="BH29" s="8">
        <v>462.60199999999998</v>
      </c>
      <c r="BI29" s="8">
        <v>547.15499999999997</v>
      </c>
      <c r="BJ29" s="8">
        <v>575.75699999999995</v>
      </c>
      <c r="BK29" s="8">
        <v>645.03899999999999</v>
      </c>
      <c r="BL29" s="8">
        <v>645.34199999999998</v>
      </c>
      <c r="BM29" s="8">
        <v>626.79</v>
      </c>
      <c r="BN29" s="8">
        <v>600.95699999999999</v>
      </c>
      <c r="BO29" s="8">
        <v>589.76499999999999</v>
      </c>
      <c r="BP29" s="8">
        <v>578.61300000000006</v>
      </c>
      <c r="BQ29" s="8">
        <v>528.19200000000001</v>
      </c>
      <c r="BR29" s="8">
        <v>472.74299999999999</v>
      </c>
      <c r="BS29" s="8">
        <v>461.38</v>
      </c>
      <c r="BT29" s="8">
        <v>612.51400000000001</v>
      </c>
      <c r="BU29" s="8">
        <v>660.2</v>
      </c>
      <c r="BV29" s="8">
        <v>639.77</v>
      </c>
      <c r="BW29" s="8">
        <v>751.56500000000005</v>
      </c>
      <c r="BX29" s="8">
        <v>768.71</v>
      </c>
      <c r="BY29" s="8">
        <v>653.38199999999995</v>
      </c>
      <c r="BZ29" s="8">
        <v>549.33000000000004</v>
      </c>
      <c r="CA29" s="8">
        <v>454.733</v>
      </c>
      <c r="CB29" s="8">
        <v>448.02100000000002</v>
      </c>
      <c r="CC29" s="8">
        <v>359.54199999999997</v>
      </c>
      <c r="CD29" s="8">
        <v>347.99</v>
      </c>
      <c r="CE29" s="8">
        <v>365.82499999999999</v>
      </c>
      <c r="CF29" s="8">
        <v>304.00299999999999</v>
      </c>
      <c r="CG29" s="8">
        <v>266.29899999999998</v>
      </c>
      <c r="CH29" s="8">
        <v>250.667</v>
      </c>
      <c r="CI29" s="8">
        <v>259.89600000000002</v>
      </c>
      <c r="CJ29" s="8">
        <v>294.642</v>
      </c>
      <c r="CK29" s="8">
        <v>296.70600000000002</v>
      </c>
      <c r="CL29" s="8">
        <v>266.87</v>
      </c>
      <c r="CM29" s="8">
        <v>241.59800000000001</v>
      </c>
      <c r="CN29" s="8">
        <v>234.636</v>
      </c>
      <c r="CO29" s="8">
        <v>226.24</v>
      </c>
      <c r="CP29" s="8">
        <v>200.607</v>
      </c>
      <c r="CQ29" s="8">
        <v>201.52799999999999</v>
      </c>
      <c r="CR29" s="8">
        <v>203.571</v>
      </c>
      <c r="CS29" s="8">
        <v>204.51400000000001</v>
      </c>
      <c r="CT29" s="8">
        <v>202.88900000000001</v>
      </c>
      <c r="CU29" s="8">
        <v>203.01300000000001</v>
      </c>
      <c r="CV29" s="8">
        <v>202.715</v>
      </c>
      <c r="CW29" s="8">
        <v>200.51499999999999</v>
      </c>
      <c r="CX29" s="8">
        <v>202.65600000000001</v>
      </c>
      <c r="CY29" s="8">
        <v>202.18899999999999</v>
      </c>
      <c r="CZ29" s="8">
        <v>197.88900000000001</v>
      </c>
      <c r="DA29" s="8">
        <v>193.642</v>
      </c>
      <c r="DB29" s="8">
        <v>199.774</v>
      </c>
      <c r="DC29" s="8">
        <v>208.38</v>
      </c>
      <c r="DD29" s="8">
        <v>217.56200000000001</v>
      </c>
      <c r="DE29" s="8">
        <v>216.029</v>
      </c>
      <c r="DF29" s="8">
        <v>212.499</v>
      </c>
      <c r="DG29" s="8">
        <v>206.17</v>
      </c>
      <c r="DH29" s="8">
        <v>208.66499999999999</v>
      </c>
      <c r="DI29" s="8">
        <v>212.53899999999999</v>
      </c>
      <c r="DJ29" s="8">
        <v>198.70599999999999</v>
      </c>
      <c r="DK29" s="8">
        <v>193.58500000000001</v>
      </c>
      <c r="DL29" s="8">
        <v>187.95599999999999</v>
      </c>
      <c r="DM29" s="8">
        <v>186.916</v>
      </c>
      <c r="DN29" s="8">
        <v>185.697</v>
      </c>
      <c r="DO29" s="8">
        <v>188.33099999999999</v>
      </c>
      <c r="DP29" s="8">
        <v>196.297</v>
      </c>
      <c r="DQ29" s="8">
        <v>201.858</v>
      </c>
      <c r="DR29" s="8">
        <v>199.89400000000001</v>
      </c>
      <c r="DS29" s="8">
        <v>199.67</v>
      </c>
      <c r="DT29" s="8">
        <v>201.471</v>
      </c>
      <c r="DU29" s="8">
        <v>204.84800000000001</v>
      </c>
      <c r="DV29" s="8">
        <v>214.30600000000001</v>
      </c>
      <c r="DW29" s="8">
        <v>210.37799999999999</v>
      </c>
      <c r="DX29" s="8">
        <v>204.69200000000001</v>
      </c>
      <c r="DY29" s="8">
        <v>198.64</v>
      </c>
      <c r="DZ29" s="8">
        <v>191.72499999999999</v>
      </c>
      <c r="EA29" s="8">
        <v>189.262</v>
      </c>
      <c r="EB29" s="8">
        <v>187.96299999999999</v>
      </c>
      <c r="EC29" s="8">
        <v>190.84899999999999</v>
      </c>
      <c r="ED29" s="8">
        <v>191.68600000000001</v>
      </c>
      <c r="EE29" s="8">
        <v>192.494</v>
      </c>
      <c r="EF29" s="8">
        <v>192.626</v>
      </c>
      <c r="EG29" s="8">
        <v>193.54400000000001</v>
      </c>
      <c r="EH29" s="8">
        <v>195.101</v>
      </c>
      <c r="EI29" s="8">
        <v>197.19200000000001</v>
      </c>
      <c r="EJ29" s="8">
        <v>196.48400000000001</v>
      </c>
      <c r="EK29" s="8">
        <v>198.428</v>
      </c>
      <c r="EL29" s="8">
        <v>200.524</v>
      </c>
      <c r="EM29" s="8">
        <v>200.60400000000001</v>
      </c>
      <c r="EN29" s="8">
        <v>196.815</v>
      </c>
      <c r="EO29" s="8">
        <v>196.149</v>
      </c>
      <c r="EP29" s="8">
        <v>206.14500000000001</v>
      </c>
      <c r="EQ29" s="8">
        <v>215.70400000000001</v>
      </c>
      <c r="ER29" s="8">
        <v>227.71</v>
      </c>
      <c r="ES29" s="8">
        <v>229.101</v>
      </c>
      <c r="ET29" s="8">
        <v>221.67500000000001</v>
      </c>
      <c r="EU29" s="8">
        <v>225.55799999999999</v>
      </c>
      <c r="EV29" s="8">
        <v>224.72499999999999</v>
      </c>
      <c r="EW29" s="8">
        <v>222.30099999999999</v>
      </c>
      <c r="EX29" s="8">
        <v>220.76900000000001</v>
      </c>
      <c r="EY29" s="8">
        <v>225.999</v>
      </c>
      <c r="EZ29" s="8">
        <v>239.26</v>
      </c>
      <c r="FA29" s="8">
        <v>243.12799999999999</v>
      </c>
      <c r="FB29" s="8">
        <v>243.578</v>
      </c>
      <c r="FC29" s="8">
        <v>236.65</v>
      </c>
      <c r="FD29" s="8">
        <v>234.96700000000001</v>
      </c>
      <c r="FE29" s="8">
        <v>235.32599999999999</v>
      </c>
      <c r="FF29" s="8">
        <v>238.13300000000001</v>
      </c>
      <c r="FG29" s="8">
        <v>238.08699999999999</v>
      </c>
      <c r="FH29" s="8">
        <v>235.25200000000001</v>
      </c>
      <c r="FI29" s="8">
        <v>235.309</v>
      </c>
      <c r="FJ29" s="8">
        <v>230.84100000000001</v>
      </c>
      <c r="FK29" s="8">
        <v>226.678</v>
      </c>
      <c r="FL29" s="8">
        <v>225.55500000000001</v>
      </c>
      <c r="FM29" s="8">
        <v>223.381</v>
      </c>
      <c r="FN29" s="8">
        <v>236.65700000000001</v>
      </c>
      <c r="FO29" s="8">
        <v>250.09399999999999</v>
      </c>
      <c r="FP29" s="8">
        <v>251.708</v>
      </c>
      <c r="FQ29" s="8">
        <v>247.80699999999999</v>
      </c>
      <c r="FR29" s="8">
        <v>233.791</v>
      </c>
      <c r="FS29" s="8">
        <v>225.35300000000001</v>
      </c>
      <c r="FT29" s="8">
        <v>227.101</v>
      </c>
      <c r="FU29" s="8">
        <v>231.96899999999999</v>
      </c>
      <c r="FV29" s="8">
        <v>234.399</v>
      </c>
      <c r="FW29" s="8">
        <v>233.923</v>
      </c>
      <c r="FX29" s="8">
        <v>235.887</v>
      </c>
      <c r="FY29" s="8">
        <v>242.68700000000001</v>
      </c>
      <c r="FZ29" s="8">
        <v>244.25399999999999</v>
      </c>
      <c r="GA29" s="8">
        <v>250.36699999999999</v>
      </c>
      <c r="GB29" s="8">
        <v>256.79000000000002</v>
      </c>
      <c r="GC29" s="8">
        <v>262.548</v>
      </c>
      <c r="GD29" s="8">
        <v>265.11500000000001</v>
      </c>
      <c r="GE29" s="8">
        <v>272.245</v>
      </c>
      <c r="GF29" s="8">
        <v>278.09800000000001</v>
      </c>
      <c r="GG29" s="8">
        <v>279.13799999999998</v>
      </c>
      <c r="GH29" s="8">
        <v>271.22800000000001</v>
      </c>
      <c r="GI29" s="8">
        <v>270.50599999999997</v>
      </c>
      <c r="GJ29" s="8">
        <v>271.95800000000003</v>
      </c>
      <c r="GK29" s="8">
        <v>265.97199999999998</v>
      </c>
      <c r="GL29" s="8">
        <v>257.666</v>
      </c>
      <c r="GM29" s="8">
        <v>262.07600000000002</v>
      </c>
      <c r="GN29" s="8">
        <v>264.62</v>
      </c>
      <c r="GO29" s="8">
        <v>267.55900000000003</v>
      </c>
      <c r="GP29" s="8">
        <v>270.73</v>
      </c>
      <c r="GQ29" s="8">
        <v>270.68799999999999</v>
      </c>
      <c r="GR29" s="8">
        <v>270.73599999999999</v>
      </c>
      <c r="GS29" s="8">
        <v>267.49200000000002</v>
      </c>
      <c r="GT29" s="8">
        <v>276.43900000000002</v>
      </c>
      <c r="GU29" s="8">
        <v>272.041</v>
      </c>
      <c r="GV29" s="8">
        <v>259.43299999999999</v>
      </c>
      <c r="GW29" s="8">
        <v>250.55600000000001</v>
      </c>
      <c r="GX29" s="8">
        <v>244.79</v>
      </c>
      <c r="GY29" s="8">
        <v>245.64500000000001</v>
      </c>
      <c r="GZ29" s="8">
        <v>280.19200000000001</v>
      </c>
      <c r="HA29" s="8">
        <v>276.77600000000001</v>
      </c>
      <c r="HB29" s="8">
        <v>270.49599999999998</v>
      </c>
      <c r="HC29" s="8">
        <v>268.66000000000003</v>
      </c>
      <c r="HD29" s="8">
        <v>266.10599999999999</v>
      </c>
      <c r="HE29" s="8">
        <v>274.678</v>
      </c>
      <c r="HF29" s="8">
        <v>277.714</v>
      </c>
      <c r="HG29" s="8">
        <v>273.70299999999997</v>
      </c>
      <c r="HH29" s="8">
        <v>273.59500000000003</v>
      </c>
      <c r="HI29" s="8">
        <v>279.78100000000001</v>
      </c>
      <c r="HJ29" s="8">
        <v>283.17</v>
      </c>
      <c r="HK29" s="8">
        <v>277.029</v>
      </c>
      <c r="HL29" s="8">
        <v>273.78899999999999</v>
      </c>
      <c r="HM29" s="8">
        <v>274.04399999999998</v>
      </c>
      <c r="HN29" s="8">
        <v>270.49799999999999</v>
      </c>
      <c r="HO29" s="8">
        <v>277.58800000000002</v>
      </c>
      <c r="HP29" s="8">
        <v>289.69400000000002</v>
      </c>
      <c r="HQ29" s="8">
        <v>293.83600000000001</v>
      </c>
      <c r="HR29" s="8">
        <v>307.75099999999998</v>
      </c>
      <c r="HS29" s="8">
        <v>311.05599999999998</v>
      </c>
      <c r="HT29" s="8">
        <v>293.56299999999999</v>
      </c>
      <c r="HU29" s="8">
        <v>285.22000000000003</v>
      </c>
      <c r="HV29" s="8">
        <v>275.64999999999998</v>
      </c>
      <c r="HW29" s="8">
        <v>279.536</v>
      </c>
      <c r="HX29" s="8">
        <v>280.74799999999999</v>
      </c>
      <c r="HY29" s="8">
        <v>288.08</v>
      </c>
      <c r="HZ29" s="8">
        <v>291.23700000000002</v>
      </c>
      <c r="IA29" s="8">
        <v>304.95400000000001</v>
      </c>
      <c r="IB29" s="8">
        <v>293.351</v>
      </c>
      <c r="IC29" s="8">
        <v>278.19400000000002</v>
      </c>
      <c r="ID29" s="8">
        <v>276.30500000000001</v>
      </c>
      <c r="IE29" s="8">
        <v>274.88</v>
      </c>
      <c r="IF29" s="8">
        <v>260.31700000000001</v>
      </c>
      <c r="IG29" s="8">
        <v>257.97699999999998</v>
      </c>
      <c r="IH29" s="8">
        <v>254.93</v>
      </c>
      <c r="II29" s="8">
        <v>274.05599999999998</v>
      </c>
      <c r="IJ29" s="8">
        <v>282.315</v>
      </c>
      <c r="IK29" s="8">
        <v>286.84399999999999</v>
      </c>
      <c r="IL29" s="8">
        <v>287.8</v>
      </c>
      <c r="IM29" s="8">
        <v>288.26900000000001</v>
      </c>
      <c r="IN29" s="8">
        <v>276.233</v>
      </c>
      <c r="IO29" s="8">
        <v>265.053</v>
      </c>
      <c r="IP29" s="8">
        <v>265.53800000000001</v>
      </c>
      <c r="IQ29" s="8">
        <v>264.87099999999998</v>
      </c>
      <c r="IR29" s="8">
        <v>265.99700000000001</v>
      </c>
      <c r="IS29" s="8">
        <v>277.60500000000002</v>
      </c>
      <c r="IT29" s="8">
        <v>285.315</v>
      </c>
      <c r="IU29" s="8">
        <v>276.52100000000002</v>
      </c>
      <c r="IV29" s="8">
        <v>262.565</v>
      </c>
      <c r="IW29" s="8">
        <v>260.971</v>
      </c>
      <c r="IX29" s="8">
        <v>271.46800000000002</v>
      </c>
      <c r="IY29" s="8">
        <v>275.92500000000001</v>
      </c>
      <c r="IZ29" s="8">
        <v>276.62599999999998</v>
      </c>
      <c r="JA29" s="8">
        <v>290.85000000000002</v>
      </c>
      <c r="JB29" s="8">
        <v>296.40600000000001</v>
      </c>
      <c r="JC29" s="8">
        <v>299.65199999999999</v>
      </c>
      <c r="JD29" s="8">
        <v>297.96199999999999</v>
      </c>
      <c r="JE29" s="8">
        <v>291.471</v>
      </c>
      <c r="JF29" s="8">
        <v>285.351</v>
      </c>
      <c r="JG29" s="8">
        <v>280.81900000000002</v>
      </c>
      <c r="JH29" s="8">
        <v>287.31799999999998</v>
      </c>
      <c r="JI29" s="8">
        <v>309.5</v>
      </c>
      <c r="JJ29" s="8">
        <v>334.00799999999998</v>
      </c>
      <c r="JK29" s="8">
        <v>337.14400000000001</v>
      </c>
      <c r="JL29" s="8">
        <v>337.92500000000001</v>
      </c>
      <c r="JM29" s="8">
        <v>341.21600000000001</v>
      </c>
      <c r="JN29" s="8">
        <v>324.99400000000003</v>
      </c>
      <c r="JO29" s="8">
        <v>338.48399999999998</v>
      </c>
      <c r="JP29" s="8">
        <v>345.43</v>
      </c>
      <c r="JQ29" s="8">
        <v>344.18400000000003</v>
      </c>
      <c r="JR29" s="8">
        <v>349.96699999999998</v>
      </c>
      <c r="JS29" s="8">
        <v>360.52199999999999</v>
      </c>
      <c r="JT29" s="8">
        <v>375.32499999999999</v>
      </c>
      <c r="JU29" s="8">
        <v>371.28899999999999</v>
      </c>
      <c r="JV29" s="8">
        <v>364.72500000000002</v>
      </c>
      <c r="JW29" s="8">
        <v>368.10700000000003</v>
      </c>
      <c r="JX29" s="8">
        <v>362.41</v>
      </c>
      <c r="JY29" s="8">
        <v>367.81700000000001</v>
      </c>
      <c r="JZ29" s="8">
        <v>367.24799999999999</v>
      </c>
      <c r="KA29" s="8">
        <v>368.28199999999998</v>
      </c>
      <c r="KB29" s="8">
        <v>347.65499999999997</v>
      </c>
      <c r="KC29" s="8">
        <v>337.31900000000002</v>
      </c>
      <c r="KD29" s="8">
        <v>329.91899999999998</v>
      </c>
      <c r="KE29" s="8">
        <v>328.786</v>
      </c>
      <c r="KF29" s="8">
        <v>326.59899999999999</v>
      </c>
      <c r="KG29" s="8">
        <v>343.01799999999997</v>
      </c>
      <c r="KH29" s="8">
        <v>346.851</v>
      </c>
      <c r="KI29" s="8">
        <v>348.50099999999998</v>
      </c>
      <c r="KJ29" s="8">
        <v>340.88799999999998</v>
      </c>
      <c r="KK29" s="8">
        <v>351.15899999999999</v>
      </c>
      <c r="KL29" s="8">
        <v>345.82299999999998</v>
      </c>
      <c r="KM29" s="8">
        <v>336.24099999999999</v>
      </c>
      <c r="KN29" s="8">
        <v>317.08999999999997</v>
      </c>
      <c r="KO29" s="8">
        <v>316.221</v>
      </c>
      <c r="KP29" s="8">
        <v>316.459</v>
      </c>
      <c r="KQ29" s="8">
        <v>330.68400000000003</v>
      </c>
      <c r="KR29" s="8">
        <v>331.49099999999999</v>
      </c>
      <c r="KS29" s="8">
        <v>334.24700000000001</v>
      </c>
      <c r="KT29" s="8">
        <v>327.935</v>
      </c>
      <c r="KU29" s="8">
        <v>323.24299999999999</v>
      </c>
      <c r="KV29" s="8">
        <v>323.964</v>
      </c>
      <c r="KW29" s="8">
        <v>324.416</v>
      </c>
      <c r="KX29" s="8">
        <v>321.82499999999999</v>
      </c>
      <c r="KY29" s="8">
        <v>319.11399999999998</v>
      </c>
      <c r="KZ29" s="8">
        <v>320.94099999999997</v>
      </c>
      <c r="LA29" s="8">
        <v>326.36</v>
      </c>
      <c r="LB29" s="8">
        <v>339.63499999999999</v>
      </c>
      <c r="LC29" s="8">
        <v>349.42099999999999</v>
      </c>
      <c r="LD29" s="8">
        <v>349.08300000000003</v>
      </c>
      <c r="LE29" s="8">
        <v>351.85300000000001</v>
      </c>
      <c r="LF29" s="8">
        <v>343.49900000000002</v>
      </c>
      <c r="LG29" s="8">
        <v>343.24900000000002</v>
      </c>
      <c r="LH29" s="8">
        <v>338.87299999999999</v>
      </c>
      <c r="LI29" s="8">
        <v>344.60399999999998</v>
      </c>
      <c r="LJ29" s="8">
        <v>344.327</v>
      </c>
      <c r="LK29" s="8">
        <v>359.76499999999999</v>
      </c>
      <c r="LL29" s="8">
        <v>364.21199999999999</v>
      </c>
      <c r="LM29" s="8">
        <v>370.41300000000001</v>
      </c>
      <c r="LN29" s="8">
        <v>368.88400000000001</v>
      </c>
      <c r="LO29" s="8">
        <v>382.178</v>
      </c>
      <c r="LP29" s="8">
        <v>375.49400000000003</v>
      </c>
      <c r="LQ29" s="8">
        <v>373.77800000000002</v>
      </c>
      <c r="LR29" s="8">
        <v>368.11</v>
      </c>
      <c r="LS29" s="8">
        <v>356.17099999999999</v>
      </c>
      <c r="LT29" s="8">
        <v>361.61799999999999</v>
      </c>
      <c r="LU29" s="8">
        <v>363.791</v>
      </c>
      <c r="LV29" s="8">
        <v>353.00400000000002</v>
      </c>
      <c r="LW29" s="8">
        <v>363.47</v>
      </c>
      <c r="LX29" s="8">
        <v>374.81099999999998</v>
      </c>
      <c r="LY29" s="8">
        <v>387.12099999999998</v>
      </c>
      <c r="LZ29" s="8">
        <v>390.50200000000001</v>
      </c>
      <c r="MA29" s="8">
        <v>384.24700000000001</v>
      </c>
      <c r="MB29" s="8">
        <v>373.31799999999998</v>
      </c>
      <c r="MC29" s="8">
        <v>365.39400000000001</v>
      </c>
      <c r="MD29" s="8">
        <v>367.04700000000003</v>
      </c>
      <c r="ME29" s="8">
        <v>367.75799999999998</v>
      </c>
      <c r="MF29" s="8">
        <v>363.79399999999998</v>
      </c>
      <c r="MG29" s="8">
        <v>369.20699999999999</v>
      </c>
      <c r="MH29" s="8">
        <v>382.80700000000002</v>
      </c>
      <c r="MI29" s="8">
        <v>394.67</v>
      </c>
      <c r="MJ29" s="8">
        <v>408.73099999999999</v>
      </c>
      <c r="MK29" s="8">
        <v>404.45600000000002</v>
      </c>
      <c r="ML29" s="8">
        <v>398.15499999999997</v>
      </c>
      <c r="MM29" s="8">
        <v>394.39400000000001</v>
      </c>
      <c r="MN29" s="8">
        <v>397.39600000000002</v>
      </c>
      <c r="MO29" s="8">
        <v>398.483</v>
      </c>
      <c r="MP29" s="8">
        <v>390.49200000000002</v>
      </c>
      <c r="MQ29" s="8">
        <v>387.31900000000002</v>
      </c>
      <c r="MR29" s="8">
        <v>395.72500000000002</v>
      </c>
      <c r="MS29" s="8">
        <v>415.97899999999998</v>
      </c>
      <c r="MT29" s="8">
        <v>418.58100000000002</v>
      </c>
      <c r="MU29" s="8">
        <v>401.36</v>
      </c>
      <c r="MV29" s="8">
        <v>380.69499999999999</v>
      </c>
      <c r="MW29" s="8">
        <v>381.988</v>
      </c>
      <c r="MX29" s="8">
        <v>391.99799999999999</v>
      </c>
      <c r="MY29" s="8">
        <v>390.47300000000001</v>
      </c>
      <c r="MZ29" s="8">
        <v>392.05900000000003</v>
      </c>
      <c r="NA29" s="8">
        <v>407.97899999999998</v>
      </c>
      <c r="NB29" s="8">
        <v>408.55799999999999</v>
      </c>
      <c r="NC29" s="8">
        <v>404.12200000000001</v>
      </c>
      <c r="ND29" s="8">
        <v>402.67899999999997</v>
      </c>
      <c r="NE29" s="8">
        <v>407.822</v>
      </c>
      <c r="NF29" s="8">
        <v>405.14</v>
      </c>
      <c r="NG29" s="8">
        <v>402.58600000000001</v>
      </c>
      <c r="NH29" s="8">
        <v>395.625</v>
      </c>
      <c r="NI29" s="8">
        <v>402.673</v>
      </c>
      <c r="NJ29" s="8">
        <v>422.90100000000001</v>
      </c>
      <c r="NK29" s="8">
        <v>414.17</v>
      </c>
      <c r="NL29" s="8">
        <v>431.99700000000001</v>
      </c>
      <c r="NM29" s="8">
        <v>432.26400000000001</v>
      </c>
      <c r="NN29" s="8">
        <v>419.51</v>
      </c>
      <c r="NO29" s="8">
        <v>429.13900000000001</v>
      </c>
      <c r="NP29" s="8">
        <v>422.27600000000001</v>
      </c>
      <c r="NQ29" s="8">
        <v>453.04300000000001</v>
      </c>
      <c r="NR29" s="8">
        <v>467.08699999999999</v>
      </c>
      <c r="NS29" s="8">
        <v>471.79899999999998</v>
      </c>
      <c r="NT29" s="8">
        <v>473.48700000000002</v>
      </c>
      <c r="NU29" s="8">
        <v>454.95800000000003</v>
      </c>
      <c r="NV29" s="8">
        <v>441.11500000000001</v>
      </c>
      <c r="NW29" s="8">
        <v>438.55399999999997</v>
      </c>
      <c r="NX29" s="8">
        <v>437.315</v>
      </c>
      <c r="NY29" s="8">
        <v>433.71699999999998</v>
      </c>
      <c r="NZ29" s="8">
        <v>433.2</v>
      </c>
      <c r="OA29" s="8">
        <v>432.64400000000001</v>
      </c>
      <c r="OB29" s="8">
        <v>426.16</v>
      </c>
      <c r="OC29" s="8">
        <v>425.01400000000001</v>
      </c>
      <c r="OD29" s="8">
        <v>421.053</v>
      </c>
      <c r="OE29" s="8">
        <v>422.108</v>
      </c>
      <c r="OF29" s="8">
        <v>421.661</v>
      </c>
      <c r="OG29" s="8">
        <v>440.07100000000003</v>
      </c>
      <c r="OH29" s="8">
        <v>465.584</v>
      </c>
      <c r="OI29" s="8">
        <v>470.94299999999998</v>
      </c>
      <c r="OJ29" s="8">
        <v>467.76799999999997</v>
      </c>
      <c r="OK29" s="8">
        <v>470.279</v>
      </c>
      <c r="OL29" s="8">
        <v>463.08300000000003</v>
      </c>
      <c r="OM29" s="8">
        <v>451.55500000000001</v>
      </c>
      <c r="ON29" s="8">
        <v>436.779</v>
      </c>
      <c r="OO29" s="8">
        <v>450.26</v>
      </c>
      <c r="OP29" s="8">
        <v>444.149</v>
      </c>
      <c r="OQ29" s="8">
        <v>435.35899999999998</v>
      </c>
      <c r="OR29" s="8">
        <v>429.24599999999998</v>
      </c>
      <c r="OS29" s="8">
        <v>422.62</v>
      </c>
      <c r="OT29" s="8">
        <v>427.745</v>
      </c>
      <c r="OU29" s="8">
        <v>425.66699999999997</v>
      </c>
      <c r="OV29" s="8">
        <v>425.10199999999998</v>
      </c>
      <c r="OW29" s="8">
        <v>434.74099999999999</v>
      </c>
      <c r="OX29" s="8">
        <v>408.976</v>
      </c>
      <c r="OY29" s="8">
        <v>404.089</v>
      </c>
      <c r="OZ29" s="8">
        <v>400.875</v>
      </c>
      <c r="PA29" s="8">
        <v>389.96600000000001</v>
      </c>
      <c r="PB29" s="8">
        <v>382.25200000000001</v>
      </c>
      <c r="PC29" s="8">
        <v>372.97300000000001</v>
      </c>
      <c r="PD29" s="8">
        <v>342.99299999999999</v>
      </c>
      <c r="PE29" s="8">
        <v>328.85399999999998</v>
      </c>
      <c r="PF29" s="8">
        <v>331.29700000000003</v>
      </c>
      <c r="PG29" s="8">
        <v>336.28</v>
      </c>
      <c r="PH29" s="8">
        <v>332.42399999999998</v>
      </c>
      <c r="PI29" s="8">
        <v>330.74799999999999</v>
      </c>
      <c r="PJ29" s="8">
        <v>333.47899999999998</v>
      </c>
      <c r="PK29" s="8">
        <v>348.32400000000001</v>
      </c>
      <c r="PL29" s="8">
        <v>349.34100000000001</v>
      </c>
      <c r="PM29" s="8">
        <v>362.803</v>
      </c>
      <c r="PN29" s="8">
        <v>389.11399999999998</v>
      </c>
      <c r="PO29" s="8">
        <v>377.416</v>
      </c>
      <c r="PP29" s="8">
        <v>372.71300000000002</v>
      </c>
      <c r="PQ29" s="8">
        <v>358.887</v>
      </c>
      <c r="PR29" s="8">
        <v>352.404</v>
      </c>
      <c r="PS29" s="8">
        <v>357.565</v>
      </c>
      <c r="PT29" s="8">
        <v>347.70699999999999</v>
      </c>
      <c r="PU29" s="8">
        <v>344.90800000000002</v>
      </c>
      <c r="PV29" s="8">
        <v>348.60500000000002</v>
      </c>
      <c r="PW29" s="8">
        <v>342.774</v>
      </c>
      <c r="PX29" s="8">
        <v>339.52100000000002</v>
      </c>
      <c r="PY29" s="8">
        <v>338.04500000000002</v>
      </c>
      <c r="PZ29" s="8">
        <v>322.113</v>
      </c>
      <c r="QA29" s="8">
        <v>321.553</v>
      </c>
      <c r="QB29" s="8">
        <v>319.31799999999998</v>
      </c>
      <c r="QC29" s="8">
        <v>313.41899999999998</v>
      </c>
      <c r="QD29" s="8">
        <v>311.67899999999997</v>
      </c>
      <c r="QE29" s="8">
        <v>313.36500000000001</v>
      </c>
      <c r="QF29" s="8">
        <v>317.78300000000002</v>
      </c>
      <c r="QG29" s="8">
        <v>314.95400000000001</v>
      </c>
      <c r="QH29" s="8">
        <v>316.24</v>
      </c>
      <c r="QI29" s="8">
        <v>308.71600000000001</v>
      </c>
      <c r="QJ29" s="8">
        <v>308.97300000000001</v>
      </c>
      <c r="QK29" s="8">
        <v>312.221</v>
      </c>
      <c r="QL29" s="8">
        <v>306.35000000000002</v>
      </c>
      <c r="QM29" s="8">
        <v>303.28300000000002</v>
      </c>
      <c r="QN29" s="8">
        <v>302.44900000000001</v>
      </c>
      <c r="QO29" s="8">
        <v>301.20600000000002</v>
      </c>
      <c r="QP29" s="8">
        <v>301.04700000000003</v>
      </c>
      <c r="QQ29" s="8">
        <v>300.64299999999997</v>
      </c>
      <c r="QR29" s="8">
        <v>300.33</v>
      </c>
      <c r="QS29" s="8">
        <v>306.81299999999999</v>
      </c>
      <c r="QT29" s="8">
        <v>309.05399999999997</v>
      </c>
      <c r="QU29" s="8">
        <v>304.96899999999999</v>
      </c>
      <c r="QV29" s="8">
        <v>310.88499999999999</v>
      </c>
      <c r="QW29" s="8">
        <v>319.43</v>
      </c>
      <c r="QX29" s="8">
        <v>328.62200000000001</v>
      </c>
      <c r="QY29" s="8">
        <v>330.03699999999998</v>
      </c>
      <c r="QZ29" s="8">
        <v>333.66199999999998</v>
      </c>
      <c r="RA29" s="8">
        <v>336.084</v>
      </c>
      <c r="RB29" s="8">
        <v>333.11099999999999</v>
      </c>
      <c r="RC29" s="8">
        <v>327.63299999999998</v>
      </c>
      <c r="RD29" s="8">
        <v>322.678</v>
      </c>
      <c r="RE29" s="8">
        <v>323.363</v>
      </c>
      <c r="RF29" s="8">
        <v>324.83199999999999</v>
      </c>
      <c r="RG29" s="8">
        <v>325.45400000000001</v>
      </c>
      <c r="RH29" s="8">
        <v>324.423</v>
      </c>
      <c r="RI29" s="8">
        <v>320.06599999999997</v>
      </c>
      <c r="RJ29" s="8">
        <v>321.95400000000001</v>
      </c>
      <c r="RK29" s="8">
        <v>328.09199999999998</v>
      </c>
      <c r="RL29" s="8">
        <v>327.66800000000001</v>
      </c>
      <c r="RM29" s="8">
        <v>327.69499999999999</v>
      </c>
      <c r="RN29" s="8">
        <v>327.75200000000001</v>
      </c>
      <c r="RO29" s="8">
        <v>322.22300000000001</v>
      </c>
      <c r="RP29" s="8">
        <v>322.69299999999998</v>
      </c>
      <c r="RQ29" s="8">
        <v>317.15800000000002</v>
      </c>
      <c r="RR29" s="8">
        <v>308.12400000000002</v>
      </c>
      <c r="RS29" s="8">
        <v>304.35199999999998</v>
      </c>
      <c r="RT29" s="8">
        <v>302.52800000000002</v>
      </c>
      <c r="RU29" s="8">
        <v>307.68700000000001</v>
      </c>
      <c r="RV29" s="8">
        <v>306.75299999999999</v>
      </c>
      <c r="RW29" s="8">
        <v>301.06700000000001</v>
      </c>
      <c r="RX29" s="8">
        <v>291.81799999999998</v>
      </c>
      <c r="RY29" s="8">
        <v>294.923</v>
      </c>
      <c r="RZ29" s="8">
        <v>296.68700000000001</v>
      </c>
      <c r="SA29" s="8">
        <v>293.06200000000001</v>
      </c>
      <c r="SB29" s="8">
        <v>291.94</v>
      </c>
      <c r="SC29" s="8">
        <v>311.745</v>
      </c>
      <c r="SD29" s="8">
        <v>312.33600000000001</v>
      </c>
      <c r="SE29" s="8">
        <v>313.65600000000001</v>
      </c>
      <c r="SF29" s="8">
        <v>315.84199999999998</v>
      </c>
      <c r="SG29" s="8">
        <v>311.85000000000002</v>
      </c>
      <c r="SH29" s="8">
        <v>309.26100000000002</v>
      </c>
      <c r="SI29" s="8">
        <v>307.565</v>
      </c>
      <c r="SJ29" s="8">
        <v>303.29500000000002</v>
      </c>
      <c r="SK29" s="8">
        <v>304.73599999999999</v>
      </c>
      <c r="SL29" s="8">
        <v>305.524</v>
      </c>
      <c r="SM29" s="8">
        <v>307.60199999999998</v>
      </c>
      <c r="SN29" s="8">
        <v>297.99400000000003</v>
      </c>
      <c r="SO29" s="8">
        <v>299.37900000000002</v>
      </c>
      <c r="SP29" s="8">
        <v>302.233</v>
      </c>
      <c r="SQ29" s="8">
        <v>307.80200000000002</v>
      </c>
      <c r="SR29" s="8">
        <v>319.02800000000002</v>
      </c>
      <c r="SS29" s="8">
        <v>323.10000000000002</v>
      </c>
      <c r="ST29" s="8">
        <v>330.58800000000002</v>
      </c>
    </row>
    <row r="30" spans="1:515" s="2" customFormat="1" x14ac:dyDescent="0.25">
      <c r="A30" s="2">
        <f t="shared" si="8"/>
        <v>6</v>
      </c>
      <c r="B30" s="6" t="s">
        <v>424</v>
      </c>
      <c r="C30" s="2">
        <f ca="1">_xlfn.XMATCH(B30,tkrBbg!M:M)</f>
        <v>143</v>
      </c>
      <c r="D30" s="2" t="str" cm="1">
        <f t="array" aca="1" ref="D30" ca="1">INDEX(tkrBbg!E:E,C30)</f>
        <v>EJ811600 Corp</v>
      </c>
      <c r="E30" s="7" cm="1">
        <f t="array" aca="1" ref="E30" ca="1">_xll.BDP(D30,E$24)*1</f>
        <v>45173</v>
      </c>
      <c r="F30" s="8">
        <f ca="1">_xll.BDH(D30,$B$22,"-2AY",,"Dates=H","Fill=C","Sort=R","Dir=H","cols=509;rows=1")</f>
        <v>357.69900000000001</v>
      </c>
      <c r="G30" s="8">
        <v>355.41800000000001</v>
      </c>
      <c r="H30" s="8">
        <v>355.11399999999998</v>
      </c>
      <c r="I30" s="8">
        <v>349.89800000000002</v>
      </c>
      <c r="J30" s="8">
        <v>344.87599999999998</v>
      </c>
      <c r="K30" s="8">
        <v>351.06</v>
      </c>
      <c r="L30" s="8">
        <v>340.14100000000002</v>
      </c>
      <c r="M30" s="8">
        <v>339.53</v>
      </c>
      <c r="N30" s="8">
        <v>322.75099999999998</v>
      </c>
      <c r="O30" s="8">
        <v>307.74900000000002</v>
      </c>
      <c r="P30" s="8">
        <v>330.92399999999998</v>
      </c>
      <c r="Q30" s="8">
        <v>324.608</v>
      </c>
      <c r="R30" s="8">
        <v>329.77699999999999</v>
      </c>
      <c r="S30" s="8">
        <v>307.77</v>
      </c>
      <c r="T30" s="8">
        <v>275.69799999999998</v>
      </c>
      <c r="U30" s="8">
        <v>246.36500000000001</v>
      </c>
      <c r="V30" s="8">
        <v>261.88</v>
      </c>
      <c r="W30" s="8">
        <v>321.24400000000003</v>
      </c>
      <c r="X30" s="8">
        <v>335.85500000000002</v>
      </c>
      <c r="Y30" s="8">
        <v>363.31200000000001</v>
      </c>
      <c r="Z30" s="8">
        <v>367.91899999999998</v>
      </c>
      <c r="AA30" s="8">
        <v>361.24</v>
      </c>
      <c r="AB30" s="8">
        <v>349.75599999999997</v>
      </c>
      <c r="AC30" s="8">
        <v>348.09800000000001</v>
      </c>
      <c r="AD30" s="8">
        <v>369.63600000000002</v>
      </c>
      <c r="AE30" s="8">
        <v>386.84399999999999</v>
      </c>
      <c r="AF30" s="8">
        <v>388.35599999999999</v>
      </c>
      <c r="AG30" s="8">
        <v>389.089</v>
      </c>
      <c r="AH30" s="8">
        <v>398.54599999999999</v>
      </c>
      <c r="AI30" s="8">
        <v>408.59800000000001</v>
      </c>
      <c r="AJ30" s="8">
        <v>439.57600000000002</v>
      </c>
      <c r="AK30" s="8">
        <v>458.33499999999998</v>
      </c>
      <c r="AL30" s="8">
        <v>456.05900000000003</v>
      </c>
      <c r="AM30" s="8">
        <v>444.33600000000001</v>
      </c>
      <c r="AN30" s="8">
        <v>446.16</v>
      </c>
      <c r="AO30" s="8">
        <v>448.06400000000002</v>
      </c>
      <c r="AP30" s="8">
        <v>456.13600000000002</v>
      </c>
      <c r="AQ30" s="8">
        <v>462.839</v>
      </c>
      <c r="AR30" s="8">
        <v>477.95400000000001</v>
      </c>
      <c r="AS30" s="8">
        <v>487.774</v>
      </c>
      <c r="AT30" s="8">
        <v>493.91899999999998</v>
      </c>
      <c r="AU30" s="8">
        <v>451.36500000000001</v>
      </c>
      <c r="AV30" s="8">
        <v>436.14400000000001</v>
      </c>
      <c r="AW30" s="8">
        <v>415.24700000000001</v>
      </c>
      <c r="AX30" s="8">
        <v>397.84500000000003</v>
      </c>
      <c r="AY30" s="8">
        <v>424.88799999999998</v>
      </c>
      <c r="AZ30" s="8">
        <v>435.84899999999999</v>
      </c>
      <c r="BA30" s="8">
        <v>496.83199999999999</v>
      </c>
      <c r="BB30" s="8">
        <v>505.43700000000001</v>
      </c>
      <c r="BC30" s="8">
        <v>489.48</v>
      </c>
      <c r="BD30" s="8">
        <v>469.85199999999998</v>
      </c>
      <c r="BE30" s="8">
        <v>455.99900000000002</v>
      </c>
      <c r="BF30" s="8">
        <v>410.18299999999999</v>
      </c>
      <c r="BG30" s="8">
        <v>383.43400000000003</v>
      </c>
      <c r="BH30" s="8">
        <v>444.99099999999999</v>
      </c>
      <c r="BI30" s="8">
        <v>512.62099999999998</v>
      </c>
      <c r="BJ30" s="8">
        <v>530.42600000000004</v>
      </c>
      <c r="BK30" s="8">
        <v>582.51400000000001</v>
      </c>
      <c r="BL30" s="8">
        <v>589.95899999999995</v>
      </c>
      <c r="BM30" s="8">
        <v>579.13099999999997</v>
      </c>
      <c r="BN30" s="8">
        <v>569.64400000000001</v>
      </c>
      <c r="BO30" s="8">
        <v>566.02700000000004</v>
      </c>
      <c r="BP30" s="8">
        <v>570.15899999999999</v>
      </c>
      <c r="BQ30" s="8">
        <v>520.62699999999995</v>
      </c>
      <c r="BR30" s="8">
        <v>486.48899999999998</v>
      </c>
      <c r="BS30" s="8">
        <v>486.791</v>
      </c>
      <c r="BT30" s="8">
        <v>616.89200000000005</v>
      </c>
      <c r="BU30" s="8">
        <v>669.81100000000004</v>
      </c>
      <c r="BV30" s="8">
        <v>641.18100000000004</v>
      </c>
      <c r="BW30" s="8">
        <v>740.18600000000004</v>
      </c>
      <c r="BX30" s="8">
        <v>754.99599999999998</v>
      </c>
      <c r="BY30" s="8">
        <v>642.34500000000003</v>
      </c>
      <c r="BZ30" s="8">
        <v>525.779</v>
      </c>
      <c r="CA30" s="8">
        <v>435.154</v>
      </c>
      <c r="CB30" s="8">
        <v>416.62799999999999</v>
      </c>
      <c r="CC30" s="8">
        <v>321.851</v>
      </c>
      <c r="CD30" s="8">
        <v>308.89100000000002</v>
      </c>
      <c r="CE30" s="8">
        <v>323.60500000000002</v>
      </c>
      <c r="CF30" s="8">
        <v>273.40300000000002</v>
      </c>
      <c r="CG30" s="8">
        <v>241.86500000000001</v>
      </c>
      <c r="CH30" s="8">
        <v>227.154</v>
      </c>
      <c r="CI30" s="8">
        <v>236.887</v>
      </c>
      <c r="CJ30" s="8">
        <v>271.63400000000001</v>
      </c>
      <c r="CK30" s="8">
        <v>268.56799999999998</v>
      </c>
      <c r="CL30" s="8">
        <v>234.36099999999999</v>
      </c>
      <c r="CM30" s="8">
        <v>213.816</v>
      </c>
      <c r="CN30" s="8">
        <v>206.124</v>
      </c>
      <c r="CO30" s="8">
        <v>196.161</v>
      </c>
      <c r="CP30" s="8">
        <v>171.87899999999999</v>
      </c>
      <c r="CQ30" s="8">
        <v>172.91499999999999</v>
      </c>
      <c r="CR30" s="8">
        <v>174.97200000000001</v>
      </c>
      <c r="CS30" s="8">
        <v>178.048</v>
      </c>
      <c r="CT30" s="8">
        <v>177.40700000000001</v>
      </c>
      <c r="CU30" s="8">
        <v>179.60599999999999</v>
      </c>
      <c r="CV30" s="8">
        <v>179.73</v>
      </c>
      <c r="CW30" s="8">
        <v>179.55099999999999</v>
      </c>
      <c r="CX30" s="8">
        <v>181.40899999999999</v>
      </c>
      <c r="CY30" s="8">
        <v>181.595</v>
      </c>
      <c r="CZ30" s="8">
        <v>177.74700000000001</v>
      </c>
      <c r="DA30" s="8">
        <v>176.375</v>
      </c>
      <c r="DB30" s="8">
        <v>181.05699999999999</v>
      </c>
      <c r="DC30" s="8">
        <v>187.80500000000001</v>
      </c>
      <c r="DD30" s="8">
        <v>195.57400000000001</v>
      </c>
      <c r="DE30" s="8">
        <v>195.42099999999999</v>
      </c>
      <c r="DF30" s="8">
        <v>193.578</v>
      </c>
      <c r="DG30" s="8">
        <v>186.21700000000001</v>
      </c>
      <c r="DH30" s="8">
        <v>187.17599999999999</v>
      </c>
      <c r="DI30" s="8">
        <v>191.167</v>
      </c>
      <c r="DJ30" s="8">
        <v>176.995</v>
      </c>
      <c r="DK30" s="8">
        <v>173.32499999999999</v>
      </c>
      <c r="DL30" s="8">
        <v>168.827</v>
      </c>
      <c r="DM30" s="8">
        <v>168.179</v>
      </c>
      <c r="DN30" s="8">
        <v>165.607</v>
      </c>
      <c r="DO30" s="8">
        <v>167.37200000000001</v>
      </c>
      <c r="DP30" s="8">
        <v>172.40799999999999</v>
      </c>
      <c r="DQ30" s="8">
        <v>175.88499999999999</v>
      </c>
      <c r="DR30" s="8">
        <v>172.66200000000001</v>
      </c>
      <c r="DS30" s="8">
        <v>171.779</v>
      </c>
      <c r="DT30" s="8">
        <v>171.83099999999999</v>
      </c>
      <c r="DU30" s="8">
        <v>172.66399999999999</v>
      </c>
      <c r="DV30" s="8">
        <v>178.03899999999999</v>
      </c>
      <c r="DW30" s="8">
        <v>166.673</v>
      </c>
      <c r="DX30" s="8">
        <v>159.405</v>
      </c>
      <c r="DY30" s="8">
        <v>154.97800000000001</v>
      </c>
      <c r="DZ30" s="8">
        <v>146.78899999999999</v>
      </c>
      <c r="EA30" s="8">
        <v>144.78700000000001</v>
      </c>
      <c r="EB30" s="8">
        <v>144.40199999999999</v>
      </c>
      <c r="EC30" s="8">
        <v>147.59200000000001</v>
      </c>
      <c r="ED30" s="8">
        <v>147.84700000000001</v>
      </c>
      <c r="EE30" s="8">
        <v>149.20400000000001</v>
      </c>
      <c r="EF30" s="8">
        <v>149.86600000000001</v>
      </c>
      <c r="EG30" s="8">
        <v>150.441</v>
      </c>
      <c r="EH30" s="8">
        <v>152.167</v>
      </c>
      <c r="EI30" s="8">
        <v>153.89699999999999</v>
      </c>
      <c r="EJ30" s="8">
        <v>154.041</v>
      </c>
      <c r="EK30" s="8">
        <v>154.62700000000001</v>
      </c>
      <c r="EL30" s="8">
        <v>159.69999999999999</v>
      </c>
      <c r="EM30" s="8">
        <v>158.715</v>
      </c>
      <c r="EN30" s="8">
        <v>156.56299999999999</v>
      </c>
      <c r="EO30" s="8">
        <v>158.16999999999999</v>
      </c>
      <c r="EP30" s="8">
        <v>169.31200000000001</v>
      </c>
      <c r="EQ30" s="8">
        <v>174.303</v>
      </c>
      <c r="ER30" s="8">
        <v>182.51300000000001</v>
      </c>
      <c r="ES30" s="8">
        <v>183.94499999999999</v>
      </c>
      <c r="ET30" s="8">
        <v>175.62200000000001</v>
      </c>
      <c r="EU30" s="8">
        <v>177.953</v>
      </c>
      <c r="EV30" s="8">
        <v>179.18700000000001</v>
      </c>
      <c r="EW30" s="8">
        <v>177.93899999999999</v>
      </c>
      <c r="EX30" s="8">
        <v>177.93899999999999</v>
      </c>
      <c r="EY30" s="8">
        <v>185.64099999999999</v>
      </c>
      <c r="EZ30" s="8">
        <v>199.55099999999999</v>
      </c>
      <c r="FA30" s="8">
        <v>203.10900000000001</v>
      </c>
      <c r="FB30" s="8">
        <v>204.03100000000001</v>
      </c>
      <c r="FC30" s="8">
        <v>200.16499999999999</v>
      </c>
      <c r="FD30" s="8">
        <v>199.90700000000001</v>
      </c>
      <c r="FE30" s="8">
        <v>199.666</v>
      </c>
      <c r="FF30" s="8">
        <v>202.203</v>
      </c>
      <c r="FG30" s="8">
        <v>201.477</v>
      </c>
      <c r="FH30" s="8">
        <v>198.077</v>
      </c>
      <c r="FI30" s="8">
        <v>198.54900000000001</v>
      </c>
      <c r="FJ30" s="8">
        <v>192.22300000000001</v>
      </c>
      <c r="FK30" s="8">
        <v>189.32</v>
      </c>
      <c r="FL30" s="8">
        <v>187.43199999999999</v>
      </c>
      <c r="FM30" s="8">
        <v>185.87200000000001</v>
      </c>
      <c r="FN30" s="8">
        <v>195.39</v>
      </c>
      <c r="FO30" s="8">
        <v>205.40299999999999</v>
      </c>
      <c r="FP30" s="8">
        <v>206.78399999999999</v>
      </c>
      <c r="FQ30" s="8">
        <v>203.58</v>
      </c>
      <c r="FR30" s="8">
        <v>196.23</v>
      </c>
      <c r="FS30" s="8">
        <v>191.48</v>
      </c>
      <c r="FT30" s="8">
        <v>194.02</v>
      </c>
      <c r="FU30" s="8">
        <v>198.37</v>
      </c>
      <c r="FV30" s="8">
        <v>201.405</v>
      </c>
      <c r="FW30" s="8">
        <v>202.154</v>
      </c>
      <c r="FX30" s="8">
        <v>205.32</v>
      </c>
      <c r="FY30" s="8">
        <v>212.59299999999999</v>
      </c>
      <c r="FZ30" s="8">
        <v>213.40299999999999</v>
      </c>
      <c r="GA30" s="8">
        <v>218.35900000000001</v>
      </c>
      <c r="GB30" s="8">
        <v>222.929</v>
      </c>
      <c r="GC30" s="8">
        <v>226.31899999999999</v>
      </c>
      <c r="GD30" s="8">
        <v>227.02199999999999</v>
      </c>
      <c r="GE30" s="8">
        <v>234.56899999999999</v>
      </c>
      <c r="GF30" s="8">
        <v>238.39699999999999</v>
      </c>
      <c r="GG30" s="8">
        <v>237.399</v>
      </c>
      <c r="GH30" s="8">
        <v>228.69300000000001</v>
      </c>
      <c r="GI30" s="8">
        <v>228.44900000000001</v>
      </c>
      <c r="GJ30" s="8">
        <v>228.00700000000001</v>
      </c>
      <c r="GK30" s="8">
        <v>222.821</v>
      </c>
      <c r="GL30" s="8">
        <v>214.93299999999999</v>
      </c>
      <c r="GM30" s="8">
        <v>218.149</v>
      </c>
      <c r="GN30" s="8">
        <v>219.114</v>
      </c>
      <c r="GO30" s="8">
        <v>222.46</v>
      </c>
      <c r="GP30" s="8">
        <v>225.239</v>
      </c>
      <c r="GQ30" s="8">
        <v>221.33199999999999</v>
      </c>
      <c r="GR30" s="8">
        <v>221.51499999999999</v>
      </c>
      <c r="GS30" s="8">
        <v>217.38499999999999</v>
      </c>
      <c r="GT30" s="8">
        <v>225.994</v>
      </c>
      <c r="GU30" s="8">
        <v>224.434</v>
      </c>
      <c r="GV30" s="8">
        <v>214.42500000000001</v>
      </c>
      <c r="GW30" s="8">
        <v>208.43600000000001</v>
      </c>
      <c r="GX30" s="8">
        <v>203.441</v>
      </c>
      <c r="GY30" s="8">
        <v>203.52600000000001</v>
      </c>
      <c r="GZ30" s="8">
        <v>236.83500000000001</v>
      </c>
      <c r="HA30" s="8">
        <v>233.55500000000001</v>
      </c>
      <c r="HB30" s="8">
        <v>226.12299999999999</v>
      </c>
      <c r="HC30" s="8">
        <v>223.624</v>
      </c>
      <c r="HD30" s="8">
        <v>219.93100000000001</v>
      </c>
      <c r="HE30" s="8">
        <v>229.607</v>
      </c>
      <c r="HF30" s="8">
        <v>233.02799999999999</v>
      </c>
      <c r="HG30" s="8">
        <v>229.02799999999999</v>
      </c>
      <c r="HH30" s="8">
        <v>228.76</v>
      </c>
      <c r="HI30" s="8">
        <v>231.54300000000001</v>
      </c>
      <c r="HJ30" s="8">
        <v>234.911</v>
      </c>
      <c r="HK30" s="8">
        <v>229.971</v>
      </c>
      <c r="HL30" s="8">
        <v>229.304</v>
      </c>
      <c r="HM30" s="8">
        <v>228.5</v>
      </c>
      <c r="HN30" s="8">
        <v>225.82</v>
      </c>
      <c r="HO30" s="8">
        <v>237.077</v>
      </c>
      <c r="HP30" s="8">
        <v>247.649</v>
      </c>
      <c r="HQ30" s="8">
        <v>253.85599999999999</v>
      </c>
      <c r="HR30" s="8">
        <v>271.08100000000002</v>
      </c>
      <c r="HS30" s="8">
        <v>278.245</v>
      </c>
      <c r="HT30" s="8">
        <v>259.77199999999999</v>
      </c>
      <c r="HU30" s="8">
        <v>248.16499999999999</v>
      </c>
      <c r="HV30" s="8">
        <v>241.191</v>
      </c>
      <c r="HW30" s="8">
        <v>247.01400000000001</v>
      </c>
      <c r="HX30" s="8">
        <v>249.58500000000001</v>
      </c>
      <c r="HY30" s="8">
        <v>258.334</v>
      </c>
      <c r="HZ30" s="8">
        <v>263.012</v>
      </c>
      <c r="IA30" s="8">
        <v>277.19299999999998</v>
      </c>
      <c r="IB30" s="8">
        <v>262.10700000000003</v>
      </c>
      <c r="IC30" s="8">
        <v>248.982</v>
      </c>
      <c r="ID30" s="8">
        <v>247.36799999999999</v>
      </c>
      <c r="IE30" s="8">
        <v>245.792</v>
      </c>
      <c r="IF30" s="8">
        <v>225.84200000000001</v>
      </c>
      <c r="IG30" s="8">
        <v>222.797</v>
      </c>
      <c r="IH30" s="8">
        <v>221.09299999999999</v>
      </c>
      <c r="II30" s="8">
        <v>234.572</v>
      </c>
      <c r="IJ30" s="8">
        <v>244.83099999999999</v>
      </c>
      <c r="IK30" s="8">
        <v>251.53399999999999</v>
      </c>
      <c r="IL30" s="8">
        <v>251.40600000000001</v>
      </c>
      <c r="IM30" s="8">
        <v>252.28800000000001</v>
      </c>
      <c r="IN30" s="8">
        <v>236.69</v>
      </c>
      <c r="IO30" s="8">
        <v>222.91399999999999</v>
      </c>
      <c r="IP30" s="8">
        <v>223.41900000000001</v>
      </c>
      <c r="IQ30" s="8">
        <v>222.59299999999999</v>
      </c>
      <c r="IR30" s="8">
        <v>223.03200000000001</v>
      </c>
      <c r="IS30" s="8">
        <v>234.595</v>
      </c>
      <c r="IT30" s="8">
        <v>241.16900000000001</v>
      </c>
      <c r="IU30" s="8">
        <v>230.87700000000001</v>
      </c>
      <c r="IV30" s="8">
        <v>214.72200000000001</v>
      </c>
      <c r="IW30" s="8">
        <v>212.703</v>
      </c>
      <c r="IX30" s="8">
        <v>218.24799999999999</v>
      </c>
      <c r="IY30" s="8">
        <v>220.75899999999999</v>
      </c>
      <c r="IZ30" s="8">
        <v>221.24100000000001</v>
      </c>
      <c r="JA30" s="8">
        <v>233.58199999999999</v>
      </c>
      <c r="JB30" s="8">
        <v>239.33799999999999</v>
      </c>
      <c r="JC30" s="8">
        <v>240.86</v>
      </c>
      <c r="JD30" s="8">
        <v>240.50800000000001</v>
      </c>
      <c r="JE30" s="8">
        <v>233.76300000000001</v>
      </c>
      <c r="JF30" s="8">
        <v>229.04599999999999</v>
      </c>
      <c r="JG30" s="8">
        <v>220.83500000000001</v>
      </c>
      <c r="JH30" s="8">
        <v>227.214</v>
      </c>
      <c r="JI30" s="8">
        <v>243.31</v>
      </c>
      <c r="JJ30" s="8">
        <v>262.23599999999999</v>
      </c>
      <c r="JK30" s="8">
        <v>264.55700000000002</v>
      </c>
      <c r="JL30" s="8">
        <v>264.31700000000001</v>
      </c>
      <c r="JM30" s="8">
        <v>263.43200000000002</v>
      </c>
      <c r="JN30" s="8">
        <v>249.03700000000001</v>
      </c>
      <c r="JO30" s="8">
        <v>257.44799999999998</v>
      </c>
      <c r="JP30" s="8">
        <v>264.26299999999998</v>
      </c>
      <c r="JQ30" s="8">
        <v>264.34500000000003</v>
      </c>
      <c r="JR30" s="8">
        <v>272.24599999999998</v>
      </c>
      <c r="JS30" s="8">
        <v>278.59500000000003</v>
      </c>
      <c r="JT30" s="8">
        <v>295.31099999999998</v>
      </c>
      <c r="JU30" s="8">
        <v>292.65600000000001</v>
      </c>
      <c r="JV30" s="8">
        <v>283.89299999999997</v>
      </c>
      <c r="JW30" s="8">
        <v>287.51400000000001</v>
      </c>
      <c r="JX30" s="8">
        <v>283.78800000000001</v>
      </c>
      <c r="JY30" s="8">
        <v>287.62</v>
      </c>
      <c r="JZ30" s="8">
        <v>285.60000000000002</v>
      </c>
      <c r="KA30" s="8">
        <v>286.45400000000001</v>
      </c>
      <c r="KB30" s="8">
        <v>270.02499999999998</v>
      </c>
      <c r="KC30" s="8">
        <v>261.65100000000001</v>
      </c>
      <c r="KD30" s="8">
        <v>255.06100000000001</v>
      </c>
      <c r="KE30" s="8">
        <v>253.52699999999999</v>
      </c>
      <c r="KF30" s="8">
        <v>251.59800000000001</v>
      </c>
      <c r="KG30" s="8">
        <v>261.77499999999998</v>
      </c>
      <c r="KH30" s="8">
        <v>265.68200000000002</v>
      </c>
      <c r="KI30" s="8">
        <v>266.51400000000001</v>
      </c>
      <c r="KJ30" s="8">
        <v>259.58300000000003</v>
      </c>
      <c r="KK30" s="8">
        <v>265.94799999999998</v>
      </c>
      <c r="KL30" s="8">
        <v>259.96199999999999</v>
      </c>
      <c r="KM30" s="8">
        <v>247.72200000000001</v>
      </c>
      <c r="KN30" s="8">
        <v>231.92500000000001</v>
      </c>
      <c r="KO30" s="8">
        <v>230.976</v>
      </c>
      <c r="KP30" s="8">
        <v>229.81299999999999</v>
      </c>
      <c r="KQ30" s="8">
        <v>239.41300000000001</v>
      </c>
      <c r="KR30" s="8">
        <v>240.32400000000001</v>
      </c>
      <c r="KS30" s="8">
        <v>241.71199999999999</v>
      </c>
      <c r="KT30" s="8">
        <v>256.185</v>
      </c>
      <c r="KU30" s="8">
        <v>235.23599999999999</v>
      </c>
      <c r="KV30" s="8">
        <v>235.292</v>
      </c>
      <c r="KW30" s="8">
        <v>236.42500000000001</v>
      </c>
      <c r="KX30" s="8">
        <v>235.29900000000001</v>
      </c>
      <c r="KY30" s="8">
        <v>234.523</v>
      </c>
      <c r="KZ30" s="8">
        <v>235.761</v>
      </c>
      <c r="LA30" s="8">
        <v>240.923</v>
      </c>
      <c r="LB30" s="8">
        <v>254.738</v>
      </c>
      <c r="LC30" s="8">
        <v>262.76400000000001</v>
      </c>
      <c r="LD30" s="8">
        <v>262.49900000000002</v>
      </c>
      <c r="LE30" s="8">
        <v>263.05700000000002</v>
      </c>
      <c r="LF30" s="8">
        <v>253.29599999999999</v>
      </c>
      <c r="LG30" s="8">
        <v>250.92699999999999</v>
      </c>
      <c r="LH30" s="8">
        <v>248.37100000000001</v>
      </c>
      <c r="LI30" s="8">
        <v>254.02099999999999</v>
      </c>
      <c r="LJ30" s="8">
        <v>258.29599999999999</v>
      </c>
      <c r="LK30" s="8">
        <v>273.81700000000001</v>
      </c>
      <c r="LL30" s="8">
        <v>278.18299999999999</v>
      </c>
      <c r="LM30" s="8">
        <v>282.7</v>
      </c>
      <c r="LN30" s="8">
        <v>285.28899999999999</v>
      </c>
      <c r="LO30" s="8">
        <v>295.57400000000001</v>
      </c>
      <c r="LP30" s="8">
        <v>289.63499999999999</v>
      </c>
      <c r="LQ30" s="8">
        <v>287.50099999999998</v>
      </c>
      <c r="LR30" s="8">
        <v>280.93799999999999</v>
      </c>
      <c r="LS30" s="8">
        <v>270.39299999999997</v>
      </c>
      <c r="LT30" s="8">
        <v>280.05</v>
      </c>
      <c r="LU30" s="8">
        <v>282.27699999999999</v>
      </c>
      <c r="LV30" s="8">
        <v>274.10500000000002</v>
      </c>
      <c r="LW30" s="8">
        <v>286.44799999999998</v>
      </c>
      <c r="LX30" s="8">
        <v>296.82799999999997</v>
      </c>
      <c r="LY30" s="8">
        <v>310.577</v>
      </c>
      <c r="LZ30" s="8">
        <v>313.40499999999997</v>
      </c>
      <c r="MA30" s="8">
        <v>309.642</v>
      </c>
      <c r="MB30" s="8">
        <v>299.59300000000002</v>
      </c>
      <c r="MC30" s="8">
        <v>293.26900000000001</v>
      </c>
      <c r="MD30" s="8">
        <v>297.92099999999999</v>
      </c>
      <c r="ME30" s="8">
        <v>298.58999999999997</v>
      </c>
      <c r="MF30" s="8">
        <v>295.18</v>
      </c>
      <c r="MG30" s="8">
        <v>298.988</v>
      </c>
      <c r="MH30" s="8">
        <v>307.36599999999999</v>
      </c>
      <c r="MI30" s="8">
        <v>316.85599999999999</v>
      </c>
      <c r="MJ30" s="8">
        <v>330.96899999999999</v>
      </c>
      <c r="MK30" s="8">
        <v>327.488</v>
      </c>
      <c r="ML30" s="8">
        <v>322.00599999999997</v>
      </c>
      <c r="MM30" s="8">
        <v>321.15499999999997</v>
      </c>
      <c r="MN30" s="8">
        <v>325.34800000000001</v>
      </c>
      <c r="MO30" s="8">
        <v>328.18599999999998</v>
      </c>
      <c r="MP30" s="8">
        <v>318.858</v>
      </c>
      <c r="MQ30" s="8">
        <v>315.63299999999998</v>
      </c>
      <c r="MR30" s="8">
        <v>326.48599999999999</v>
      </c>
      <c r="MS30" s="8">
        <v>344.49900000000002</v>
      </c>
      <c r="MT30" s="8">
        <v>345.64299999999997</v>
      </c>
      <c r="MU30" s="8">
        <v>328.15899999999999</v>
      </c>
      <c r="MV30" s="8">
        <v>308.32900000000001</v>
      </c>
      <c r="MW30" s="8">
        <v>309.315</v>
      </c>
      <c r="MX30" s="8">
        <v>319.19400000000002</v>
      </c>
      <c r="MY30" s="8">
        <v>319.62400000000002</v>
      </c>
      <c r="MZ30" s="8">
        <v>320.92500000000001</v>
      </c>
      <c r="NA30" s="8">
        <v>335.91</v>
      </c>
      <c r="NB30" s="8">
        <v>335.42500000000001</v>
      </c>
      <c r="NC30" s="8">
        <v>331.72699999999998</v>
      </c>
      <c r="ND30" s="8">
        <v>331.28</v>
      </c>
      <c r="NE30" s="8">
        <v>336.59800000000001</v>
      </c>
      <c r="NF30" s="8">
        <v>334.66500000000002</v>
      </c>
      <c r="NG30" s="8">
        <v>332.95499999999998</v>
      </c>
      <c r="NH30" s="8">
        <v>325.67500000000001</v>
      </c>
      <c r="NI30" s="8">
        <v>334.505</v>
      </c>
      <c r="NJ30" s="8">
        <v>363.11900000000003</v>
      </c>
      <c r="NK30" s="8">
        <v>361.13</v>
      </c>
      <c r="NL30" s="8">
        <v>393.13499999999999</v>
      </c>
      <c r="NM30" s="8">
        <v>396.41899999999998</v>
      </c>
      <c r="NN30" s="8">
        <v>382.83</v>
      </c>
      <c r="NO30" s="8">
        <v>391.72399999999999</v>
      </c>
      <c r="NP30" s="8">
        <v>386.35</v>
      </c>
      <c r="NQ30" s="8">
        <v>420.298</v>
      </c>
      <c r="NR30" s="8">
        <v>433.54199999999997</v>
      </c>
      <c r="NS30" s="8">
        <v>436.57299999999998</v>
      </c>
      <c r="NT30" s="8">
        <v>438.88200000000001</v>
      </c>
      <c r="NU30" s="8">
        <v>422.22699999999998</v>
      </c>
      <c r="NV30" s="8">
        <v>408.82</v>
      </c>
      <c r="NW30" s="8">
        <v>406.76</v>
      </c>
      <c r="NX30" s="8">
        <v>405.77499999999998</v>
      </c>
      <c r="NY30" s="8">
        <v>403.39800000000002</v>
      </c>
      <c r="NZ30" s="8">
        <v>403.30399999999997</v>
      </c>
      <c r="OA30" s="8">
        <v>400.93599999999998</v>
      </c>
      <c r="OB30" s="8">
        <v>396.99099999999999</v>
      </c>
      <c r="OC30" s="8">
        <v>396.25200000000001</v>
      </c>
      <c r="OD30" s="8">
        <v>390.375</v>
      </c>
      <c r="OE30" s="8">
        <v>389.35899999999998</v>
      </c>
      <c r="OF30" s="8">
        <v>387.22500000000002</v>
      </c>
      <c r="OG30" s="8">
        <v>406.76100000000002</v>
      </c>
      <c r="OH30" s="8">
        <v>426.73500000000001</v>
      </c>
      <c r="OI30" s="8">
        <v>430.58600000000001</v>
      </c>
      <c r="OJ30" s="8">
        <v>426.44799999999998</v>
      </c>
      <c r="OK30" s="8">
        <v>422.35899999999998</v>
      </c>
      <c r="OL30" s="8">
        <v>411.53899999999999</v>
      </c>
      <c r="OM30" s="8">
        <v>403.36500000000001</v>
      </c>
      <c r="ON30" s="8">
        <v>387.15600000000001</v>
      </c>
      <c r="OO30" s="8">
        <v>402.58199999999999</v>
      </c>
      <c r="OP30" s="8">
        <v>395.298</v>
      </c>
      <c r="OQ30" s="8">
        <v>383.61700000000002</v>
      </c>
      <c r="OR30" s="8">
        <v>371.10399999999998</v>
      </c>
      <c r="OS30" s="8">
        <v>364.31799999999998</v>
      </c>
      <c r="OT30" s="8">
        <v>369.85300000000001</v>
      </c>
      <c r="OU30" s="8">
        <v>366.279</v>
      </c>
      <c r="OV30" s="8">
        <v>366.13600000000002</v>
      </c>
      <c r="OW30" s="8">
        <v>375.94</v>
      </c>
      <c r="OX30" s="8">
        <v>354.214</v>
      </c>
      <c r="OY30" s="8">
        <v>345.79700000000003</v>
      </c>
      <c r="OZ30" s="8">
        <v>340.81900000000002</v>
      </c>
      <c r="PA30" s="8">
        <v>324.38499999999999</v>
      </c>
      <c r="PB30" s="8">
        <v>317.26</v>
      </c>
      <c r="PC30" s="8">
        <v>312.14</v>
      </c>
      <c r="PD30" s="8">
        <v>292.70999999999998</v>
      </c>
      <c r="PE30" s="8">
        <v>280.78500000000003</v>
      </c>
      <c r="PF30" s="8">
        <v>281.41000000000003</v>
      </c>
      <c r="PG30" s="8">
        <v>283.96199999999999</v>
      </c>
      <c r="PH30" s="8">
        <v>283.63</v>
      </c>
      <c r="PI30" s="8">
        <v>279.88</v>
      </c>
      <c r="PJ30" s="8">
        <v>282.87700000000001</v>
      </c>
      <c r="PK30" s="8">
        <v>292.81900000000002</v>
      </c>
      <c r="PL30" s="8">
        <v>290.71499999999997</v>
      </c>
      <c r="PM30" s="8">
        <v>303.32900000000001</v>
      </c>
      <c r="PN30" s="8">
        <v>328.31799999999998</v>
      </c>
      <c r="PO30" s="8">
        <v>310.423</v>
      </c>
      <c r="PP30" s="8">
        <v>307.34800000000001</v>
      </c>
      <c r="PQ30" s="8">
        <v>292.56799999999998</v>
      </c>
      <c r="PR30" s="8">
        <v>285.589</v>
      </c>
      <c r="PS30" s="8">
        <v>288.52699999999999</v>
      </c>
      <c r="PT30" s="8">
        <v>279.45999999999998</v>
      </c>
      <c r="PU30" s="8">
        <v>276.39400000000001</v>
      </c>
      <c r="PV30" s="8">
        <v>276.86500000000001</v>
      </c>
      <c r="PW30" s="8">
        <v>269.99299999999999</v>
      </c>
      <c r="PX30" s="8">
        <v>267.78500000000003</v>
      </c>
      <c r="PY30" s="8">
        <v>266.19499999999999</v>
      </c>
      <c r="PZ30" s="8">
        <v>256.04300000000001</v>
      </c>
      <c r="QA30" s="8">
        <v>255.77099999999999</v>
      </c>
      <c r="QB30" s="8">
        <v>253.17599999999999</v>
      </c>
      <c r="QC30" s="8">
        <v>246.77799999999999</v>
      </c>
      <c r="QD30" s="8">
        <v>246.05500000000001</v>
      </c>
      <c r="QE30" s="8">
        <v>247.83199999999999</v>
      </c>
      <c r="QF30" s="8">
        <v>254.02</v>
      </c>
      <c r="QG30" s="8">
        <v>251.85599999999999</v>
      </c>
      <c r="QH30" s="8">
        <v>254.08099999999999</v>
      </c>
      <c r="QI30" s="8">
        <v>249.065</v>
      </c>
      <c r="QJ30" s="8">
        <v>250.74299999999999</v>
      </c>
      <c r="QK30" s="8">
        <v>254.65600000000001</v>
      </c>
      <c r="QL30" s="8">
        <v>246.46899999999999</v>
      </c>
      <c r="QM30" s="8">
        <v>244.613</v>
      </c>
      <c r="QN30" s="8">
        <v>242.75299999999999</v>
      </c>
      <c r="QO30" s="8">
        <v>241.56</v>
      </c>
      <c r="QP30" s="8">
        <v>242.86</v>
      </c>
      <c r="QQ30" s="8">
        <v>243.49700000000001</v>
      </c>
      <c r="QR30" s="8">
        <v>243.99</v>
      </c>
      <c r="QS30" s="8">
        <v>251.50800000000001</v>
      </c>
      <c r="QT30" s="8">
        <v>253.566</v>
      </c>
      <c r="QU30" s="8">
        <v>252.464</v>
      </c>
      <c r="QV30" s="8">
        <v>259.45699999999999</v>
      </c>
      <c r="QW30" s="8">
        <v>271.50400000000002</v>
      </c>
      <c r="QX30" s="8">
        <v>285.13600000000002</v>
      </c>
      <c r="QY30" s="8">
        <v>285.70499999999998</v>
      </c>
      <c r="QZ30" s="8">
        <v>287.00599999999997</v>
      </c>
      <c r="RA30" s="8">
        <v>288.88099999999997</v>
      </c>
      <c r="RB30" s="8">
        <v>285.95400000000001</v>
      </c>
      <c r="RC30" s="8">
        <v>280.37299999999999</v>
      </c>
      <c r="RD30" s="8">
        <v>274.15600000000001</v>
      </c>
      <c r="RE30" s="8">
        <v>274.74700000000001</v>
      </c>
      <c r="RF30" s="8">
        <v>275.89400000000001</v>
      </c>
      <c r="RG30" s="8">
        <v>277.51400000000001</v>
      </c>
      <c r="RH30" s="8">
        <v>272.166</v>
      </c>
      <c r="RI30" s="8">
        <v>269.87400000000002</v>
      </c>
      <c r="RJ30" s="8">
        <v>273.07299999999998</v>
      </c>
      <c r="RK30" s="8">
        <v>280.09500000000003</v>
      </c>
      <c r="RL30" s="8">
        <v>279.517</v>
      </c>
      <c r="RM30" s="8">
        <v>279.291</v>
      </c>
      <c r="RN30" s="8">
        <v>280.49400000000003</v>
      </c>
      <c r="RO30" s="8">
        <v>275.87200000000001</v>
      </c>
      <c r="RP30" s="8">
        <v>276.13</v>
      </c>
      <c r="RQ30" s="8">
        <v>270.02999999999997</v>
      </c>
      <c r="RR30" s="8">
        <v>262.464</v>
      </c>
      <c r="RS30" s="8">
        <v>260.15699999999998</v>
      </c>
      <c r="RT30" s="8">
        <v>258.495</v>
      </c>
      <c r="RU30" s="8">
        <v>259.83</v>
      </c>
      <c r="RV30" s="8">
        <v>258.37599999999998</v>
      </c>
      <c r="RW30" s="8">
        <v>252.23699999999999</v>
      </c>
      <c r="RX30" s="8">
        <v>240.24299999999999</v>
      </c>
      <c r="RY30" s="8">
        <v>243.40799999999999</v>
      </c>
      <c r="RZ30" s="8">
        <v>244.994</v>
      </c>
      <c r="SA30" s="8">
        <v>245.05699999999999</v>
      </c>
      <c r="SB30" s="8">
        <v>245.36</v>
      </c>
      <c r="SC30" s="8">
        <v>260.42200000000003</v>
      </c>
      <c r="SD30" s="8">
        <v>261.68599999999998</v>
      </c>
      <c r="SE30" s="8">
        <v>264.12299999999999</v>
      </c>
      <c r="SF30" s="8">
        <v>265.83800000000002</v>
      </c>
      <c r="SG30" s="8">
        <v>263.48</v>
      </c>
      <c r="SH30" s="8">
        <v>262.04300000000001</v>
      </c>
      <c r="SI30" s="8">
        <v>261.47899999999998</v>
      </c>
      <c r="SJ30" s="8">
        <v>260.21600000000001</v>
      </c>
      <c r="SK30" s="8">
        <v>261.351</v>
      </c>
      <c r="SL30" s="8">
        <v>261.23599999999999</v>
      </c>
      <c r="SM30" s="8">
        <v>262.75099999999998</v>
      </c>
      <c r="SN30" s="8">
        <v>255.91</v>
      </c>
      <c r="SO30" s="8">
        <v>263.87299999999999</v>
      </c>
      <c r="SP30" s="8">
        <v>271.63200000000001</v>
      </c>
      <c r="SQ30" s="8">
        <v>282.22500000000002</v>
      </c>
      <c r="SR30" s="8">
        <v>297.137</v>
      </c>
      <c r="SS30" s="8">
        <v>302.97399999999999</v>
      </c>
      <c r="ST30" s="8">
        <v>308.65699999999998</v>
      </c>
    </row>
    <row r="31" spans="1:515" s="2" customFormat="1" x14ac:dyDescent="0.25">
      <c r="A31" s="2">
        <f t="shared" si="8"/>
        <v>7</v>
      </c>
      <c r="B31" s="6" t="s">
        <v>423</v>
      </c>
      <c r="C31" s="2">
        <f ca="1">_xlfn.XMATCH(B31,tkrBbg!M:M)</f>
        <v>142</v>
      </c>
      <c r="D31" s="2" t="str" cm="1">
        <f t="array" aca="1" ref="D31" ca="1">INDEX(tkrBbg!E:E,C31)</f>
        <v>AN880322 Corp</v>
      </c>
      <c r="E31" s="7" cm="1">
        <f t="array" aca="1" ref="E31" ca="1">_xll.BDP(D31,E$24)*1</f>
        <v>44909</v>
      </c>
      <c r="F31" s="8">
        <f ca="1">_xll.BDH(D31,$B$22,"-2AY",,"Dates=H","Fill=C","Sort=R","Dir=H","cols=509;rows=1")</f>
        <v>393.38</v>
      </c>
      <c r="G31" s="8">
        <v>391.95499999999998</v>
      </c>
      <c r="H31" s="8">
        <v>390.36200000000002</v>
      </c>
      <c r="I31" s="8">
        <v>384.67200000000003</v>
      </c>
      <c r="J31" s="8">
        <v>377.83699999999999</v>
      </c>
      <c r="K31" s="8">
        <v>390.01900000000001</v>
      </c>
      <c r="L31" s="8">
        <v>376.089</v>
      </c>
      <c r="M31" s="8">
        <v>372.14400000000001</v>
      </c>
      <c r="N31" s="8">
        <v>340.83800000000002</v>
      </c>
      <c r="O31" s="8">
        <v>319.601</v>
      </c>
      <c r="P31" s="8">
        <v>341.84800000000001</v>
      </c>
      <c r="Q31" s="8">
        <v>334.58</v>
      </c>
      <c r="R31" s="8">
        <v>344.47300000000001</v>
      </c>
      <c r="S31" s="8">
        <v>317.24599999999998</v>
      </c>
      <c r="T31" s="8">
        <v>272.27600000000001</v>
      </c>
      <c r="U31" s="8">
        <v>223.173</v>
      </c>
      <c r="V31" s="8">
        <v>231.852</v>
      </c>
      <c r="W31" s="8">
        <v>303.88900000000001</v>
      </c>
      <c r="X31" s="8">
        <v>324.52499999999998</v>
      </c>
      <c r="Y31" s="8">
        <v>361.66199999999998</v>
      </c>
      <c r="Z31" s="8">
        <v>367.02100000000002</v>
      </c>
      <c r="AA31" s="8">
        <v>365.14400000000001</v>
      </c>
      <c r="AB31" s="8">
        <v>347.45499999999998</v>
      </c>
      <c r="AC31" s="8">
        <v>350.14</v>
      </c>
      <c r="AD31" s="8">
        <v>375.62299999999999</v>
      </c>
      <c r="AE31" s="8">
        <v>407.52499999999998</v>
      </c>
      <c r="AF31" s="8">
        <v>408.09</v>
      </c>
      <c r="AG31" s="8">
        <v>405.62400000000002</v>
      </c>
      <c r="AH31" s="8">
        <v>412.18900000000002</v>
      </c>
      <c r="AI31" s="8">
        <v>431.35199999999998</v>
      </c>
      <c r="AJ31" s="8">
        <v>468.08499999999998</v>
      </c>
      <c r="AK31" s="8">
        <v>486.87799999999999</v>
      </c>
      <c r="AL31" s="8">
        <v>488.08100000000002</v>
      </c>
      <c r="AM31" s="8">
        <v>466.88099999999997</v>
      </c>
      <c r="AN31" s="8">
        <v>463.59</v>
      </c>
      <c r="AO31" s="8">
        <v>465.76799999999997</v>
      </c>
      <c r="AP31" s="8">
        <v>482.495</v>
      </c>
      <c r="AQ31" s="8">
        <v>488.00900000000001</v>
      </c>
      <c r="AR31" s="8">
        <v>501.78100000000001</v>
      </c>
      <c r="AS31" s="8">
        <v>510.358</v>
      </c>
      <c r="AT31" s="8">
        <v>516.697</v>
      </c>
      <c r="AU31" s="8">
        <v>459.63299999999998</v>
      </c>
      <c r="AV31" s="8">
        <v>445.59699999999998</v>
      </c>
      <c r="AW31" s="8">
        <v>424.83199999999999</v>
      </c>
      <c r="AX31" s="8">
        <v>405.75599999999997</v>
      </c>
      <c r="AY31" s="8">
        <v>441.32900000000001</v>
      </c>
      <c r="AZ31" s="8">
        <v>453.61</v>
      </c>
      <c r="BA31" s="8">
        <v>510.29500000000002</v>
      </c>
      <c r="BB31" s="8">
        <v>514.05799999999999</v>
      </c>
      <c r="BC31" s="8">
        <v>492.565</v>
      </c>
      <c r="BD31" s="8">
        <v>465.62200000000001</v>
      </c>
      <c r="BE31" s="8">
        <v>449.77800000000002</v>
      </c>
      <c r="BF31" s="8">
        <v>401.851</v>
      </c>
      <c r="BG31" s="8">
        <v>368.84800000000001</v>
      </c>
      <c r="BH31" s="8">
        <v>453.762</v>
      </c>
      <c r="BI31" s="8">
        <v>537.59100000000001</v>
      </c>
      <c r="BJ31" s="8">
        <v>570.44100000000003</v>
      </c>
      <c r="BK31" s="8">
        <v>620.577</v>
      </c>
      <c r="BL31" s="8">
        <v>610.89700000000005</v>
      </c>
      <c r="BM31" s="8">
        <v>599.81399999999996</v>
      </c>
      <c r="BN31" s="8">
        <v>584.72699999999998</v>
      </c>
      <c r="BO31" s="8">
        <v>576.029</v>
      </c>
      <c r="BP31" s="8">
        <v>576.53499999999997</v>
      </c>
      <c r="BQ31" s="8">
        <v>532.74699999999996</v>
      </c>
      <c r="BR31" s="8">
        <v>494.03</v>
      </c>
      <c r="BS31" s="8">
        <v>494.80200000000002</v>
      </c>
      <c r="BT31" s="8">
        <v>639.85599999999999</v>
      </c>
      <c r="BU31" s="8">
        <v>696.41200000000003</v>
      </c>
      <c r="BV31" s="8">
        <v>654.68499999999995</v>
      </c>
      <c r="BW31" s="8">
        <v>776.88599999999997</v>
      </c>
      <c r="BX31" s="8">
        <v>793.13</v>
      </c>
      <c r="BY31" s="8">
        <v>687.26199999999994</v>
      </c>
      <c r="BZ31" s="8">
        <v>576.53399999999999</v>
      </c>
      <c r="CA31" s="8">
        <v>472.28899999999999</v>
      </c>
      <c r="CB31" s="8">
        <v>435.19600000000003</v>
      </c>
      <c r="CC31" s="8">
        <v>332.03199999999998</v>
      </c>
      <c r="CD31" s="8">
        <v>309.30700000000002</v>
      </c>
      <c r="CE31" s="8">
        <v>335.59800000000001</v>
      </c>
      <c r="CF31" s="8">
        <v>264.41899999999998</v>
      </c>
      <c r="CG31" s="8">
        <v>229.94499999999999</v>
      </c>
      <c r="CH31" s="8">
        <v>206.453</v>
      </c>
      <c r="CI31" s="8">
        <v>215.80799999999999</v>
      </c>
      <c r="CJ31" s="8">
        <v>256.31299999999999</v>
      </c>
      <c r="CK31" s="8">
        <v>255.744</v>
      </c>
      <c r="CL31" s="8">
        <v>214.053</v>
      </c>
      <c r="CM31" s="8">
        <v>188.11</v>
      </c>
      <c r="CN31" s="8">
        <v>179.8</v>
      </c>
      <c r="CO31" s="8">
        <v>171.327</v>
      </c>
      <c r="CP31" s="8">
        <v>148.172</v>
      </c>
      <c r="CQ31" s="8">
        <v>148.459</v>
      </c>
      <c r="CR31" s="8">
        <v>151.50200000000001</v>
      </c>
      <c r="CS31" s="8">
        <v>152.50299999999999</v>
      </c>
      <c r="CT31" s="8">
        <v>150.577</v>
      </c>
      <c r="CU31" s="8">
        <v>150.511</v>
      </c>
      <c r="CV31" s="8">
        <v>150.46100000000001</v>
      </c>
      <c r="CW31" s="8">
        <v>150.06700000000001</v>
      </c>
      <c r="CX31" s="8">
        <v>151.68299999999999</v>
      </c>
      <c r="CY31" s="8">
        <v>152.91499999999999</v>
      </c>
      <c r="CZ31" s="8">
        <v>149.29400000000001</v>
      </c>
      <c r="DA31" s="8">
        <v>146.37100000000001</v>
      </c>
      <c r="DB31" s="8">
        <v>150.98699999999999</v>
      </c>
      <c r="DC31" s="8">
        <v>158.32</v>
      </c>
      <c r="DD31" s="8">
        <v>169.57599999999999</v>
      </c>
      <c r="DE31" s="8">
        <v>166.65899999999999</v>
      </c>
      <c r="DF31" s="8">
        <v>165.09</v>
      </c>
      <c r="DG31" s="8">
        <v>160.87799999999999</v>
      </c>
      <c r="DH31" s="8">
        <v>162.255</v>
      </c>
      <c r="DI31" s="8">
        <v>164.73099999999999</v>
      </c>
      <c r="DJ31" s="8">
        <v>151.529</v>
      </c>
      <c r="DK31" s="8">
        <v>148.56</v>
      </c>
      <c r="DL31" s="8">
        <v>144.86500000000001</v>
      </c>
      <c r="DM31" s="8">
        <v>143.97399999999999</v>
      </c>
      <c r="DN31" s="8">
        <v>143.04499999999999</v>
      </c>
      <c r="DO31" s="8">
        <v>146.31100000000001</v>
      </c>
      <c r="DP31" s="8">
        <v>154.059</v>
      </c>
      <c r="DQ31" s="8">
        <v>160.93799999999999</v>
      </c>
      <c r="DR31" s="8">
        <v>160.81899999999999</v>
      </c>
      <c r="DS31" s="8">
        <v>160.68799999999999</v>
      </c>
      <c r="DT31" s="8">
        <v>163.30699999999999</v>
      </c>
      <c r="DU31" s="8">
        <v>165.50800000000001</v>
      </c>
      <c r="DV31" s="8">
        <v>172.667</v>
      </c>
      <c r="DW31" s="8">
        <v>168.56299999999999</v>
      </c>
      <c r="DX31" s="8">
        <v>165.13800000000001</v>
      </c>
      <c r="DY31" s="8">
        <v>161.77000000000001</v>
      </c>
      <c r="DZ31" s="8">
        <v>156.32</v>
      </c>
      <c r="EA31" s="8">
        <v>154.74700000000001</v>
      </c>
      <c r="EB31" s="8">
        <v>154.67500000000001</v>
      </c>
      <c r="EC31" s="8">
        <v>157.33000000000001</v>
      </c>
      <c r="ED31" s="8">
        <v>157.22200000000001</v>
      </c>
      <c r="EE31" s="8">
        <v>159.02199999999999</v>
      </c>
      <c r="EF31" s="8">
        <v>159.221</v>
      </c>
      <c r="EG31" s="8">
        <v>160.05000000000001</v>
      </c>
      <c r="EH31" s="8">
        <v>162.64599999999999</v>
      </c>
      <c r="EI31" s="8">
        <v>164.17099999999999</v>
      </c>
      <c r="EJ31" s="8">
        <v>164.32900000000001</v>
      </c>
      <c r="EK31" s="8">
        <v>164.06100000000001</v>
      </c>
      <c r="EL31" s="8">
        <v>168.62899999999999</v>
      </c>
      <c r="EM31" s="8">
        <v>167.81</v>
      </c>
      <c r="EN31" s="8">
        <v>166.15600000000001</v>
      </c>
      <c r="EO31" s="8">
        <v>167.471</v>
      </c>
      <c r="EP31" s="8">
        <v>177.73699999999999</v>
      </c>
      <c r="EQ31" s="8">
        <v>182.69399999999999</v>
      </c>
      <c r="ER31" s="8">
        <v>192.10900000000001</v>
      </c>
      <c r="ES31" s="8">
        <v>192.1</v>
      </c>
      <c r="ET31" s="8">
        <v>184.654</v>
      </c>
      <c r="EU31" s="8">
        <v>185.61799999999999</v>
      </c>
      <c r="EV31" s="8">
        <v>185.91</v>
      </c>
      <c r="EW31" s="8">
        <v>183.928</v>
      </c>
      <c r="EX31" s="8">
        <v>181.93199999999999</v>
      </c>
      <c r="EY31" s="8">
        <v>187.904</v>
      </c>
      <c r="EZ31" s="8">
        <v>199.46299999999999</v>
      </c>
      <c r="FA31" s="8">
        <v>203.226</v>
      </c>
      <c r="FB31" s="8">
        <v>202.47399999999999</v>
      </c>
      <c r="FC31" s="8">
        <v>195.751</v>
      </c>
      <c r="FD31" s="8">
        <v>193.869</v>
      </c>
      <c r="FE31" s="8">
        <v>194.16800000000001</v>
      </c>
      <c r="FF31" s="8">
        <v>194.982</v>
      </c>
      <c r="FG31" s="8">
        <v>193.41499999999999</v>
      </c>
      <c r="FH31" s="8">
        <v>187.166</v>
      </c>
      <c r="FI31" s="8">
        <v>189.27699999999999</v>
      </c>
      <c r="FJ31" s="8">
        <v>183.54599999999999</v>
      </c>
      <c r="FK31" s="8">
        <v>175.69800000000001</v>
      </c>
      <c r="FL31" s="8">
        <v>170.47200000000001</v>
      </c>
      <c r="FM31" s="8">
        <v>166.839</v>
      </c>
      <c r="FN31" s="8">
        <v>177.35300000000001</v>
      </c>
      <c r="FO31" s="8">
        <v>191.31700000000001</v>
      </c>
      <c r="FP31" s="8">
        <v>195.61500000000001</v>
      </c>
      <c r="FQ31" s="8">
        <v>192.91200000000001</v>
      </c>
      <c r="FR31" s="8">
        <v>180.16399999999999</v>
      </c>
      <c r="FS31" s="8">
        <v>174.57300000000001</v>
      </c>
      <c r="FT31" s="8">
        <v>175.71199999999999</v>
      </c>
      <c r="FU31" s="8">
        <v>179.21600000000001</v>
      </c>
      <c r="FV31" s="8">
        <v>181.405</v>
      </c>
      <c r="FW31" s="8">
        <v>181.68700000000001</v>
      </c>
      <c r="FX31" s="8">
        <v>186.70599999999999</v>
      </c>
      <c r="FY31" s="8">
        <v>193.333</v>
      </c>
      <c r="FZ31" s="8">
        <v>194.595</v>
      </c>
      <c r="GA31" s="8">
        <v>201.56899999999999</v>
      </c>
      <c r="GB31" s="8">
        <v>207.001</v>
      </c>
      <c r="GC31" s="8">
        <v>210.95500000000001</v>
      </c>
      <c r="GD31" s="8">
        <v>211.74</v>
      </c>
      <c r="GE31" s="8">
        <v>220.214</v>
      </c>
      <c r="GF31" s="8">
        <v>223.601</v>
      </c>
      <c r="GG31" s="8">
        <v>222.83600000000001</v>
      </c>
      <c r="GH31" s="8">
        <v>216.65100000000001</v>
      </c>
      <c r="GI31" s="8">
        <v>215.364</v>
      </c>
      <c r="GJ31" s="8">
        <v>216.44</v>
      </c>
      <c r="GK31" s="8">
        <v>211.74700000000001</v>
      </c>
      <c r="GL31" s="8">
        <v>200.798</v>
      </c>
      <c r="GM31" s="8">
        <v>205.15899999999999</v>
      </c>
      <c r="GN31" s="8">
        <v>206.69</v>
      </c>
      <c r="GO31" s="8">
        <v>209.72499999999999</v>
      </c>
      <c r="GP31" s="8">
        <v>215.66900000000001</v>
      </c>
      <c r="GQ31" s="8">
        <v>211.214</v>
      </c>
      <c r="GR31" s="8">
        <v>212.87299999999999</v>
      </c>
      <c r="GS31" s="8">
        <v>210.62799999999999</v>
      </c>
      <c r="GT31" s="8">
        <v>221.48599999999999</v>
      </c>
      <c r="GU31" s="8">
        <v>220.40799999999999</v>
      </c>
      <c r="GV31" s="8">
        <v>209.93</v>
      </c>
      <c r="GW31" s="8">
        <v>202.24199999999999</v>
      </c>
      <c r="GX31" s="8">
        <v>197.99600000000001</v>
      </c>
      <c r="GY31" s="8">
        <v>195.917</v>
      </c>
      <c r="GZ31" s="8">
        <v>238.649</v>
      </c>
      <c r="HA31" s="8">
        <v>231.02</v>
      </c>
      <c r="HB31" s="8">
        <v>221.881</v>
      </c>
      <c r="HC31" s="8">
        <v>219.06399999999999</v>
      </c>
      <c r="HD31" s="8">
        <v>214.64</v>
      </c>
      <c r="HE31" s="8">
        <v>222.55099999999999</v>
      </c>
      <c r="HF31" s="8">
        <v>223.94800000000001</v>
      </c>
      <c r="HG31" s="8">
        <v>220.179</v>
      </c>
      <c r="HH31" s="8">
        <v>218.946</v>
      </c>
      <c r="HI31" s="8">
        <v>221.36099999999999</v>
      </c>
      <c r="HJ31" s="8">
        <v>223.26400000000001</v>
      </c>
      <c r="HK31" s="8">
        <v>218.18100000000001</v>
      </c>
      <c r="HL31" s="8">
        <v>217.869</v>
      </c>
      <c r="HM31" s="8">
        <v>216.459</v>
      </c>
      <c r="HN31" s="8">
        <v>214.72</v>
      </c>
      <c r="HO31" s="8">
        <v>226.61</v>
      </c>
      <c r="HP31" s="8">
        <v>239.328</v>
      </c>
      <c r="HQ31" s="8">
        <v>249.33</v>
      </c>
      <c r="HR31" s="8">
        <v>266.09699999999998</v>
      </c>
      <c r="HS31" s="8">
        <v>272.387</v>
      </c>
      <c r="HT31" s="8">
        <v>249.893</v>
      </c>
      <c r="HU31" s="8">
        <v>242.82400000000001</v>
      </c>
      <c r="HV31" s="8">
        <v>237.17</v>
      </c>
      <c r="HW31" s="8">
        <v>241.143</v>
      </c>
      <c r="HX31" s="8">
        <v>242.82499999999999</v>
      </c>
      <c r="HY31" s="8">
        <v>251.28299999999999</v>
      </c>
      <c r="HZ31" s="8">
        <v>260.73500000000001</v>
      </c>
      <c r="IA31" s="8">
        <v>277.97699999999998</v>
      </c>
      <c r="IB31" s="8">
        <v>260.84199999999998</v>
      </c>
      <c r="IC31" s="8">
        <v>239.28</v>
      </c>
      <c r="ID31" s="8">
        <v>237.756</v>
      </c>
      <c r="IE31" s="8">
        <v>236.93600000000001</v>
      </c>
      <c r="IF31" s="8">
        <v>209.148</v>
      </c>
      <c r="IG31" s="8">
        <v>208.45</v>
      </c>
      <c r="IH31" s="8">
        <v>205.03399999999999</v>
      </c>
      <c r="II31" s="8">
        <v>225.08500000000001</v>
      </c>
      <c r="IJ31" s="8">
        <v>240.94200000000001</v>
      </c>
      <c r="IK31" s="8">
        <v>251.24600000000001</v>
      </c>
      <c r="IL31" s="8">
        <v>250.23099999999999</v>
      </c>
      <c r="IM31" s="8">
        <v>253.292</v>
      </c>
      <c r="IN31" s="8">
        <v>233.386</v>
      </c>
      <c r="IO31" s="8">
        <v>218.26300000000001</v>
      </c>
      <c r="IP31" s="8">
        <v>219.39599999999999</v>
      </c>
      <c r="IQ31" s="8">
        <v>219.77500000000001</v>
      </c>
      <c r="IR31" s="8">
        <v>221.47800000000001</v>
      </c>
      <c r="IS31" s="8">
        <v>233.62200000000001</v>
      </c>
      <c r="IT31" s="8">
        <v>244.05799999999999</v>
      </c>
      <c r="IU31" s="8">
        <v>237.41900000000001</v>
      </c>
      <c r="IV31" s="8">
        <v>224.505</v>
      </c>
      <c r="IW31" s="8">
        <v>222.846</v>
      </c>
      <c r="IX31" s="8">
        <v>230.71899999999999</v>
      </c>
      <c r="IY31" s="8">
        <v>236.399</v>
      </c>
      <c r="IZ31" s="8">
        <v>234.863</v>
      </c>
      <c r="JA31" s="8">
        <v>250.86600000000001</v>
      </c>
      <c r="JB31" s="8">
        <v>260.483</v>
      </c>
      <c r="JC31" s="8">
        <v>262.37599999999998</v>
      </c>
      <c r="JD31" s="8">
        <v>261.12200000000001</v>
      </c>
      <c r="JE31" s="8">
        <v>253.523</v>
      </c>
      <c r="JF31" s="8">
        <v>245.185</v>
      </c>
      <c r="JG31" s="8">
        <v>236.14</v>
      </c>
      <c r="JH31" s="8">
        <v>242.31</v>
      </c>
      <c r="JI31" s="8">
        <v>263.26299999999998</v>
      </c>
      <c r="JJ31" s="8">
        <v>283.87</v>
      </c>
      <c r="JK31" s="8">
        <v>283.86599999999999</v>
      </c>
      <c r="JL31" s="8">
        <v>282.11599999999999</v>
      </c>
      <c r="JM31" s="8">
        <v>283.00200000000001</v>
      </c>
      <c r="JN31" s="8">
        <v>267.79899999999998</v>
      </c>
      <c r="JO31" s="8">
        <v>280.20800000000003</v>
      </c>
      <c r="JP31" s="8">
        <v>288.56599999999997</v>
      </c>
      <c r="JQ31" s="8">
        <v>288.45499999999998</v>
      </c>
      <c r="JR31" s="8">
        <v>296.33699999999999</v>
      </c>
      <c r="JS31" s="8">
        <v>309.09699999999998</v>
      </c>
      <c r="JT31" s="8">
        <v>325.57799999999997</v>
      </c>
      <c r="JU31" s="8">
        <v>321.51299999999998</v>
      </c>
      <c r="JV31" s="8">
        <v>313.82299999999998</v>
      </c>
      <c r="JW31" s="8">
        <v>317.45999999999998</v>
      </c>
      <c r="JX31" s="8">
        <v>310.31900000000002</v>
      </c>
      <c r="JY31" s="8">
        <v>318.31900000000002</v>
      </c>
      <c r="JZ31" s="8">
        <v>316.52100000000002</v>
      </c>
      <c r="KA31" s="8">
        <v>317.70400000000001</v>
      </c>
      <c r="KB31" s="8">
        <v>298.40600000000001</v>
      </c>
      <c r="KC31" s="8">
        <v>283.209</v>
      </c>
      <c r="KD31" s="8">
        <v>276.988</v>
      </c>
      <c r="KE31" s="8">
        <v>275.07600000000002</v>
      </c>
      <c r="KF31" s="8">
        <v>271.99700000000001</v>
      </c>
      <c r="KG31" s="8">
        <v>283.09800000000001</v>
      </c>
      <c r="KH31" s="8">
        <v>291.46800000000002</v>
      </c>
      <c r="KI31" s="8">
        <v>295.79300000000001</v>
      </c>
      <c r="KJ31" s="8">
        <v>285.92500000000001</v>
      </c>
      <c r="KK31" s="8">
        <v>298.55399999999997</v>
      </c>
      <c r="KL31" s="8">
        <v>290.42099999999999</v>
      </c>
      <c r="KM31" s="8">
        <v>277.5</v>
      </c>
      <c r="KN31" s="8">
        <v>259.40300000000002</v>
      </c>
      <c r="KO31" s="8">
        <v>258.54599999999999</v>
      </c>
      <c r="KP31" s="8">
        <v>258.38400000000001</v>
      </c>
      <c r="KQ31" s="8">
        <v>273.54399999999998</v>
      </c>
      <c r="KR31" s="8">
        <v>274.976</v>
      </c>
      <c r="KS31" s="8">
        <v>277.78300000000002</v>
      </c>
      <c r="KT31" s="8">
        <v>273.45100000000002</v>
      </c>
      <c r="KU31" s="8">
        <v>266.83100000000002</v>
      </c>
      <c r="KV31" s="8">
        <v>269.85000000000002</v>
      </c>
      <c r="KW31" s="8">
        <v>270.411</v>
      </c>
      <c r="KX31" s="8">
        <v>267.68200000000002</v>
      </c>
      <c r="KY31" s="8">
        <v>262.00099999999998</v>
      </c>
      <c r="KZ31" s="8">
        <v>262.93299999999999</v>
      </c>
      <c r="LA31" s="8">
        <v>271.37700000000001</v>
      </c>
      <c r="LB31" s="8">
        <v>289.54899999999998</v>
      </c>
      <c r="LC31" s="8">
        <v>316.21100000000001</v>
      </c>
      <c r="LD31" s="8">
        <v>300.173</v>
      </c>
      <c r="LE31" s="8">
        <v>300.31700000000001</v>
      </c>
      <c r="LF31" s="8">
        <v>286.839</v>
      </c>
      <c r="LG31" s="8">
        <v>284.76799999999997</v>
      </c>
      <c r="LH31" s="8">
        <v>277.32400000000001</v>
      </c>
      <c r="LI31" s="8">
        <v>281.61200000000002</v>
      </c>
      <c r="LJ31" s="8">
        <v>275.471</v>
      </c>
      <c r="LK31" s="8">
        <v>291.81</v>
      </c>
      <c r="LL31" s="8">
        <v>295.721</v>
      </c>
      <c r="LM31" s="8">
        <v>297.41000000000003</v>
      </c>
      <c r="LN31" s="8">
        <v>301.99700000000001</v>
      </c>
      <c r="LO31" s="8">
        <v>313.149</v>
      </c>
      <c r="LP31" s="8">
        <v>302.75900000000001</v>
      </c>
      <c r="LQ31" s="8">
        <v>299.577</v>
      </c>
      <c r="LR31" s="8">
        <v>292.53500000000003</v>
      </c>
      <c r="LS31" s="8">
        <v>269.983</v>
      </c>
      <c r="LT31" s="8">
        <v>275.02600000000001</v>
      </c>
      <c r="LU31" s="8">
        <v>281.62099999999998</v>
      </c>
      <c r="LV31" s="8">
        <v>269.44499999999999</v>
      </c>
      <c r="LW31" s="8">
        <v>286.25700000000001</v>
      </c>
      <c r="LX31" s="8">
        <v>310.23399999999998</v>
      </c>
      <c r="LY31" s="8">
        <v>327.56099999999998</v>
      </c>
      <c r="LZ31" s="8">
        <v>333.89499999999998</v>
      </c>
      <c r="MA31" s="8">
        <v>330.47699999999998</v>
      </c>
      <c r="MB31" s="8">
        <v>321.75</v>
      </c>
      <c r="MC31" s="8">
        <v>315.14</v>
      </c>
      <c r="MD31" s="8">
        <v>314.77499999999998</v>
      </c>
      <c r="ME31" s="8">
        <v>316.09699999999998</v>
      </c>
      <c r="MF31" s="8">
        <v>311.71699999999998</v>
      </c>
      <c r="MG31" s="8">
        <v>317.94</v>
      </c>
      <c r="MH31" s="8">
        <v>330.27800000000002</v>
      </c>
      <c r="MI31" s="8">
        <v>345.67200000000003</v>
      </c>
      <c r="MJ31" s="8">
        <v>361.762</v>
      </c>
      <c r="MK31" s="8">
        <v>358.35599999999999</v>
      </c>
      <c r="ML31" s="8">
        <v>347.51299999999998</v>
      </c>
      <c r="MM31" s="8">
        <v>345.95499999999998</v>
      </c>
      <c r="MN31" s="8">
        <v>346.32400000000001</v>
      </c>
      <c r="MO31" s="8">
        <v>350.40199999999999</v>
      </c>
      <c r="MP31" s="8">
        <v>333.38900000000001</v>
      </c>
      <c r="MQ31" s="8">
        <v>331.37900000000002</v>
      </c>
      <c r="MR31" s="8">
        <v>340.47399999999999</v>
      </c>
      <c r="MS31" s="8">
        <v>364.09500000000003</v>
      </c>
      <c r="MT31" s="8">
        <v>369.428</v>
      </c>
      <c r="MU31" s="8">
        <v>346.57400000000001</v>
      </c>
      <c r="MV31" s="8">
        <v>324.24200000000002</v>
      </c>
      <c r="MW31" s="8">
        <v>324.66500000000002</v>
      </c>
      <c r="MX31" s="8">
        <v>335.78199999999998</v>
      </c>
      <c r="MY31" s="8">
        <v>335.38400000000001</v>
      </c>
      <c r="MZ31" s="8">
        <v>340.346</v>
      </c>
      <c r="NA31" s="8">
        <v>356.048</v>
      </c>
      <c r="NB31" s="8">
        <v>358.75900000000001</v>
      </c>
      <c r="NC31" s="8">
        <v>356.04199999999997</v>
      </c>
      <c r="ND31" s="8">
        <v>354.12799999999999</v>
      </c>
      <c r="NE31" s="8">
        <v>361.387</v>
      </c>
      <c r="NF31" s="8">
        <v>360.75599999999997</v>
      </c>
      <c r="NG31" s="8">
        <v>356.79599999999999</v>
      </c>
      <c r="NH31" s="8">
        <v>349.12700000000001</v>
      </c>
      <c r="NI31" s="8">
        <v>353.33699999999999</v>
      </c>
      <c r="NJ31" s="8">
        <v>369.60500000000002</v>
      </c>
      <c r="NK31" s="8">
        <v>365.15300000000002</v>
      </c>
      <c r="NL31" s="8">
        <v>384.08100000000002</v>
      </c>
      <c r="NM31" s="8">
        <v>385.77</v>
      </c>
      <c r="NN31" s="8">
        <v>372.084</v>
      </c>
      <c r="NO31" s="8">
        <v>386.14699999999999</v>
      </c>
      <c r="NP31" s="8">
        <v>381.56</v>
      </c>
      <c r="NQ31" s="8">
        <v>425.19900000000001</v>
      </c>
      <c r="NR31" s="8">
        <v>441.91800000000001</v>
      </c>
      <c r="NS31" s="8">
        <v>448.983</v>
      </c>
      <c r="NT31" s="8">
        <v>451.25599999999997</v>
      </c>
      <c r="NU31" s="8">
        <v>428.76100000000002</v>
      </c>
      <c r="NV31" s="8">
        <v>414.13099999999997</v>
      </c>
      <c r="NW31" s="8">
        <v>410.80799999999999</v>
      </c>
      <c r="NX31" s="8">
        <v>409.89400000000001</v>
      </c>
      <c r="NY31" s="8">
        <v>404.59100000000001</v>
      </c>
      <c r="NZ31" s="8">
        <v>404.54899999999998</v>
      </c>
      <c r="OA31" s="8">
        <v>399.577</v>
      </c>
      <c r="OB31" s="8">
        <v>391.85</v>
      </c>
      <c r="OC31" s="8">
        <v>389.37599999999998</v>
      </c>
      <c r="OD31" s="8">
        <v>384.34399999999999</v>
      </c>
      <c r="OE31" s="8">
        <v>382.66300000000001</v>
      </c>
      <c r="OF31" s="8">
        <v>382.964</v>
      </c>
      <c r="OG31" s="8">
        <v>403.25400000000002</v>
      </c>
      <c r="OH31" s="8">
        <v>423.69400000000002</v>
      </c>
      <c r="OI31" s="8">
        <v>428.31299999999999</v>
      </c>
      <c r="OJ31" s="8">
        <v>422.07100000000003</v>
      </c>
      <c r="OK31" s="8">
        <v>421.38200000000001</v>
      </c>
      <c r="OL31" s="8">
        <v>411.45</v>
      </c>
      <c r="OM31" s="8">
        <v>401.18200000000002</v>
      </c>
      <c r="ON31" s="8">
        <v>378.78300000000002</v>
      </c>
      <c r="OO31" s="8">
        <v>394.774</v>
      </c>
      <c r="OP31" s="8">
        <v>383.00200000000001</v>
      </c>
      <c r="OQ31" s="8">
        <v>373.61799999999999</v>
      </c>
      <c r="OR31" s="8">
        <v>365.16199999999998</v>
      </c>
      <c r="OS31" s="8">
        <v>359.214</v>
      </c>
      <c r="OT31" s="8">
        <v>362.96800000000002</v>
      </c>
      <c r="OU31" s="8">
        <v>360.06900000000002</v>
      </c>
      <c r="OV31" s="8">
        <v>358.15699999999998</v>
      </c>
      <c r="OW31" s="8">
        <v>369.05799999999999</v>
      </c>
      <c r="OX31" s="8">
        <v>347.363</v>
      </c>
      <c r="OY31" s="8">
        <v>337.85899999999998</v>
      </c>
      <c r="OZ31" s="8">
        <v>335.63200000000001</v>
      </c>
      <c r="PA31" s="8">
        <v>323.68700000000001</v>
      </c>
      <c r="PB31" s="8">
        <v>319.53300000000002</v>
      </c>
      <c r="PC31" s="8">
        <v>317.54599999999999</v>
      </c>
      <c r="PD31" s="8">
        <v>296.57799999999997</v>
      </c>
      <c r="PE31" s="8">
        <v>281.41300000000001</v>
      </c>
      <c r="PF31" s="8">
        <v>280.10199999999998</v>
      </c>
      <c r="PG31" s="8">
        <v>285.78100000000001</v>
      </c>
      <c r="PH31" s="8">
        <v>283.47899999999998</v>
      </c>
      <c r="PI31" s="8">
        <v>280.935</v>
      </c>
      <c r="PJ31" s="8">
        <v>284.524</v>
      </c>
      <c r="PK31" s="8">
        <v>296.76600000000002</v>
      </c>
      <c r="PL31" s="8">
        <v>301.21899999999999</v>
      </c>
      <c r="PM31" s="8">
        <v>315.25299999999999</v>
      </c>
      <c r="PN31" s="8">
        <v>342.52499999999998</v>
      </c>
      <c r="PO31" s="8">
        <v>327.399</v>
      </c>
      <c r="PP31" s="8">
        <v>322.404</v>
      </c>
      <c r="PQ31" s="8">
        <v>307.661</v>
      </c>
      <c r="PR31" s="8">
        <v>298.60399999999998</v>
      </c>
      <c r="PS31" s="8">
        <v>302.85399999999998</v>
      </c>
      <c r="PT31" s="8">
        <v>290.08</v>
      </c>
      <c r="PU31" s="8">
        <v>285.21499999999997</v>
      </c>
      <c r="PV31" s="8">
        <v>284.20800000000003</v>
      </c>
      <c r="PW31" s="8">
        <v>276.86099999999999</v>
      </c>
      <c r="PX31" s="8">
        <v>274.26799999999997</v>
      </c>
      <c r="PY31" s="8">
        <v>272.42599999999999</v>
      </c>
      <c r="PZ31" s="8">
        <v>259.80099999999999</v>
      </c>
      <c r="QA31" s="8">
        <v>258.29399999999998</v>
      </c>
      <c r="QB31" s="8">
        <v>255.46600000000001</v>
      </c>
      <c r="QC31" s="8">
        <v>249.31399999999999</v>
      </c>
      <c r="QD31" s="8">
        <v>247.20500000000001</v>
      </c>
      <c r="QE31" s="8">
        <v>248.483</v>
      </c>
      <c r="QF31" s="8">
        <v>251.14</v>
      </c>
      <c r="QG31" s="8">
        <v>248.934</v>
      </c>
      <c r="QH31" s="8">
        <v>250.56299999999999</v>
      </c>
      <c r="QI31" s="8">
        <v>243.69900000000001</v>
      </c>
      <c r="QJ31" s="8">
        <v>244.73099999999999</v>
      </c>
      <c r="QK31" s="8">
        <v>250.55500000000001</v>
      </c>
      <c r="QL31" s="8">
        <v>244.78200000000001</v>
      </c>
      <c r="QM31" s="8">
        <v>238.03100000000001</v>
      </c>
      <c r="QN31" s="8">
        <v>236.17</v>
      </c>
      <c r="QO31" s="8">
        <v>234.34899999999999</v>
      </c>
      <c r="QP31" s="8">
        <v>233.929</v>
      </c>
      <c r="QQ31" s="8">
        <v>234.46</v>
      </c>
      <c r="QR31" s="8">
        <v>234.31800000000001</v>
      </c>
      <c r="QS31" s="8">
        <v>241.21100000000001</v>
      </c>
      <c r="QT31" s="8">
        <v>243.184</v>
      </c>
      <c r="QU31" s="8">
        <v>238.03200000000001</v>
      </c>
      <c r="QV31" s="8">
        <v>241.56800000000001</v>
      </c>
      <c r="QW31" s="8">
        <v>253.887</v>
      </c>
      <c r="QX31" s="8">
        <v>267.86500000000001</v>
      </c>
      <c r="QY31" s="8">
        <v>270.41399999999999</v>
      </c>
      <c r="QZ31" s="8">
        <v>274.238</v>
      </c>
      <c r="RA31" s="8">
        <v>276.57100000000003</v>
      </c>
      <c r="RB31" s="8">
        <v>274.13799999999998</v>
      </c>
      <c r="RC31" s="8">
        <v>270.71199999999999</v>
      </c>
      <c r="RD31" s="8">
        <v>265.88400000000001</v>
      </c>
      <c r="RE31" s="8">
        <v>267.01799999999997</v>
      </c>
      <c r="RF31" s="8">
        <v>267.93099999999998</v>
      </c>
      <c r="RG31" s="8">
        <v>270.67599999999999</v>
      </c>
      <c r="RH31" s="8">
        <v>269.49700000000001</v>
      </c>
      <c r="RI31" s="8">
        <v>265.78100000000001</v>
      </c>
      <c r="RJ31" s="8">
        <v>268.76400000000001</v>
      </c>
      <c r="RK31" s="8">
        <v>276.11900000000003</v>
      </c>
      <c r="RL31" s="8">
        <v>275.87900000000002</v>
      </c>
      <c r="RM31" s="8">
        <v>276.11</v>
      </c>
      <c r="RN31" s="8">
        <v>274.286</v>
      </c>
      <c r="RO31" s="8">
        <v>269.40199999999999</v>
      </c>
      <c r="RP31" s="8">
        <v>270.57299999999998</v>
      </c>
      <c r="RQ31" s="8">
        <v>264.81799999999998</v>
      </c>
      <c r="RR31" s="8">
        <v>255.857</v>
      </c>
      <c r="RS31" s="8">
        <v>252.75700000000001</v>
      </c>
      <c r="RT31" s="8">
        <v>250.143</v>
      </c>
      <c r="RU31" s="8">
        <v>253.00299999999999</v>
      </c>
      <c r="RV31" s="8">
        <v>251.05699999999999</v>
      </c>
      <c r="RW31" s="8">
        <v>244.96299999999999</v>
      </c>
      <c r="RX31" s="8">
        <v>239.67699999999999</v>
      </c>
      <c r="RY31" s="8">
        <v>242.173</v>
      </c>
      <c r="RZ31" s="8">
        <v>245.86600000000001</v>
      </c>
      <c r="SA31" s="8">
        <v>243.791</v>
      </c>
      <c r="SB31" s="8">
        <v>243.46299999999999</v>
      </c>
      <c r="SC31" s="8">
        <v>259.75700000000001</v>
      </c>
      <c r="SD31" s="8">
        <v>261.07</v>
      </c>
      <c r="SE31" s="8">
        <v>261.90199999999999</v>
      </c>
      <c r="SF31" s="8">
        <v>262.43099999999998</v>
      </c>
      <c r="SG31" s="8">
        <v>257.447</v>
      </c>
      <c r="SH31" s="8">
        <v>255.26499999999999</v>
      </c>
      <c r="SI31" s="8">
        <v>254.65799999999999</v>
      </c>
      <c r="SJ31" s="8">
        <v>252.035</v>
      </c>
      <c r="SK31" s="8">
        <v>253.30099999999999</v>
      </c>
      <c r="SL31" s="8">
        <v>255.375</v>
      </c>
      <c r="SM31" s="8">
        <v>257.31299999999999</v>
      </c>
      <c r="SN31" s="8">
        <v>245.303</v>
      </c>
      <c r="SO31" s="8">
        <v>251.40700000000001</v>
      </c>
      <c r="SP31" s="8">
        <v>257.46499999999997</v>
      </c>
      <c r="SQ31" s="8">
        <v>265.59500000000003</v>
      </c>
      <c r="SR31" s="8">
        <v>285.50400000000002</v>
      </c>
      <c r="SS31" s="8">
        <v>296.73</v>
      </c>
      <c r="ST31" s="8">
        <v>308.97199999999998</v>
      </c>
    </row>
    <row r="32" spans="1:515" s="2" customFormat="1" x14ac:dyDescent="0.25">
      <c r="A32" s="2">
        <f t="shared" si="8"/>
        <v>8</v>
      </c>
      <c r="B32" s="6" t="s">
        <v>422</v>
      </c>
      <c r="C32" s="2">
        <f ca="1">_xlfn.XMATCH(B32,tkrBbg!M:M)</f>
        <v>141</v>
      </c>
      <c r="D32" s="2" t="str" cm="1">
        <f t="array" aca="1" ref="D32" ca="1">INDEX(tkrBbg!E:E,C32)</f>
        <v>EK811633 Corp</v>
      </c>
      <c r="E32" s="7" cm="1">
        <f t="array" aca="1" ref="E32" ca="1">_xll.BDP(D32,E$24)*1</f>
        <v>44640</v>
      </c>
      <c r="F32" s="8">
        <f ca="1">_xll.BDH(D32,$B$22,"-2AY",,"Dates=H","Fill=C","Sort=R","Dir=H","cols=509;rows=1")</f>
        <v>397.01</v>
      </c>
      <c r="G32" s="8">
        <v>399.197</v>
      </c>
      <c r="H32" s="8">
        <v>395.68700000000001</v>
      </c>
      <c r="I32" s="8">
        <v>379.03100000000001</v>
      </c>
      <c r="J32" s="8">
        <v>369.846</v>
      </c>
      <c r="K32" s="8">
        <v>379.78500000000003</v>
      </c>
      <c r="L32" s="8">
        <v>362.17899999999997</v>
      </c>
      <c r="M32" s="8">
        <v>359.54500000000002</v>
      </c>
      <c r="N32" s="8">
        <v>325.702</v>
      </c>
      <c r="O32" s="8">
        <v>301.75200000000001</v>
      </c>
      <c r="P32" s="8">
        <v>328.64</v>
      </c>
      <c r="Q32" s="8">
        <v>320.49799999999999</v>
      </c>
      <c r="R32" s="8">
        <v>339.983</v>
      </c>
      <c r="S32" s="8">
        <v>300.19600000000003</v>
      </c>
      <c r="T32" s="8">
        <v>259.541</v>
      </c>
      <c r="U32" s="8">
        <v>190.495</v>
      </c>
      <c r="V32" s="8">
        <v>215.75700000000001</v>
      </c>
      <c r="W32" s="8">
        <v>282.90199999999999</v>
      </c>
      <c r="X32" s="8">
        <v>306.55900000000003</v>
      </c>
      <c r="Y32" s="8">
        <v>351.63200000000001</v>
      </c>
      <c r="Z32" s="8">
        <v>361.54899999999998</v>
      </c>
      <c r="AA32" s="8">
        <v>353.47800000000001</v>
      </c>
      <c r="AB32" s="8">
        <v>329.863</v>
      </c>
      <c r="AC32" s="8">
        <v>322.233</v>
      </c>
      <c r="AD32" s="8">
        <v>352.17</v>
      </c>
      <c r="AE32" s="8">
        <v>388.851</v>
      </c>
      <c r="AF32" s="8">
        <v>383.48599999999999</v>
      </c>
      <c r="AG32" s="8">
        <v>376.81299999999999</v>
      </c>
      <c r="AH32" s="8">
        <v>386.44400000000002</v>
      </c>
      <c r="AI32" s="8">
        <v>407.66399999999999</v>
      </c>
      <c r="AJ32" s="8">
        <v>459.40699999999998</v>
      </c>
      <c r="AK32" s="8">
        <v>485.39499999999998</v>
      </c>
      <c r="AL32" s="8">
        <v>485.49099999999999</v>
      </c>
      <c r="AM32" s="8">
        <v>462.404</v>
      </c>
      <c r="AN32" s="8">
        <v>448.483</v>
      </c>
      <c r="AO32" s="8">
        <v>455.21600000000001</v>
      </c>
      <c r="AP32" s="8">
        <v>468.90800000000002</v>
      </c>
      <c r="AQ32" s="8">
        <v>474.16899999999998</v>
      </c>
      <c r="AR32" s="8">
        <v>484.88600000000002</v>
      </c>
      <c r="AS32" s="8">
        <v>495.86799999999999</v>
      </c>
      <c r="AT32" s="8">
        <v>522.94000000000005</v>
      </c>
      <c r="AU32" s="8">
        <v>461.30399999999997</v>
      </c>
      <c r="AV32" s="8">
        <v>433.52</v>
      </c>
      <c r="AW32" s="8">
        <v>410.86</v>
      </c>
      <c r="AX32" s="8">
        <v>387.54500000000002</v>
      </c>
      <c r="AY32" s="8">
        <v>417.08699999999999</v>
      </c>
      <c r="AZ32" s="8">
        <v>439.56799999999998</v>
      </c>
      <c r="BA32" s="8">
        <v>520.66600000000005</v>
      </c>
      <c r="BB32" s="8">
        <v>518.64400000000001</v>
      </c>
      <c r="BC32" s="8">
        <v>485.65499999999997</v>
      </c>
      <c r="BD32" s="8">
        <v>455.45499999999998</v>
      </c>
      <c r="BE32" s="8">
        <v>440.26600000000002</v>
      </c>
      <c r="BF32" s="8">
        <v>376.41199999999998</v>
      </c>
      <c r="BG32" s="8">
        <v>334.43</v>
      </c>
      <c r="BH32" s="8">
        <v>443.42</v>
      </c>
      <c r="BI32" s="8">
        <v>558.774</v>
      </c>
      <c r="BJ32" s="8">
        <v>582.07399999999996</v>
      </c>
      <c r="BK32" s="8">
        <v>649.65599999999995</v>
      </c>
      <c r="BL32" s="8">
        <v>657.548</v>
      </c>
      <c r="BM32" s="8">
        <v>623.61400000000003</v>
      </c>
      <c r="BN32" s="8">
        <v>595.245</v>
      </c>
      <c r="BO32" s="8">
        <v>587.14499999999998</v>
      </c>
      <c r="BP32" s="8">
        <v>584.76099999999997</v>
      </c>
      <c r="BQ32" s="8">
        <v>507.536</v>
      </c>
      <c r="BR32" s="8">
        <v>475.59</v>
      </c>
      <c r="BS32" s="8">
        <v>467.49200000000002</v>
      </c>
      <c r="BT32" s="8">
        <v>648.56899999999996</v>
      </c>
      <c r="BU32" s="8">
        <v>719.15</v>
      </c>
      <c r="BV32" s="8">
        <v>677.79200000000003</v>
      </c>
      <c r="BW32" s="8">
        <v>835.79100000000005</v>
      </c>
      <c r="BX32" s="8">
        <v>870.351</v>
      </c>
      <c r="BY32" s="8">
        <v>709.58799999999997</v>
      </c>
      <c r="BZ32" s="8">
        <v>592.97400000000005</v>
      </c>
      <c r="CA32" s="8">
        <v>445.029</v>
      </c>
      <c r="CB32" s="8">
        <v>412.89400000000001</v>
      </c>
      <c r="CC32" s="8">
        <v>315.36</v>
      </c>
      <c r="CD32" s="8">
        <v>296.137</v>
      </c>
      <c r="CE32" s="8">
        <v>327.77699999999999</v>
      </c>
      <c r="CF32" s="8">
        <v>236.57</v>
      </c>
      <c r="CG32" s="8">
        <v>202.76400000000001</v>
      </c>
      <c r="CH32" s="8">
        <v>184.791</v>
      </c>
      <c r="CI32" s="8">
        <v>197.88399999999999</v>
      </c>
      <c r="CJ32" s="8">
        <v>245.399</v>
      </c>
      <c r="CK32" s="8">
        <v>249.226</v>
      </c>
      <c r="CL32" s="8">
        <v>207.26</v>
      </c>
      <c r="CM32" s="8">
        <v>180.54599999999999</v>
      </c>
      <c r="CN32" s="8">
        <v>166.215</v>
      </c>
      <c r="CO32" s="8">
        <v>159.21700000000001</v>
      </c>
      <c r="CP32" s="8">
        <v>133.559</v>
      </c>
      <c r="CQ32" s="8">
        <v>134.18</v>
      </c>
      <c r="CR32" s="8">
        <v>136.02799999999999</v>
      </c>
      <c r="CS32" s="8">
        <v>136.94900000000001</v>
      </c>
      <c r="CT32" s="8">
        <v>135.33799999999999</v>
      </c>
      <c r="CU32" s="8">
        <v>134.303</v>
      </c>
      <c r="CV32" s="8">
        <v>134.27099999999999</v>
      </c>
      <c r="CW32" s="8">
        <v>133.40100000000001</v>
      </c>
      <c r="CX32" s="8">
        <v>135.03899999999999</v>
      </c>
      <c r="CY32" s="8">
        <v>135.78700000000001</v>
      </c>
      <c r="CZ32" s="8">
        <v>132.529</v>
      </c>
      <c r="DA32" s="8">
        <v>130.80500000000001</v>
      </c>
      <c r="DB32" s="8">
        <v>135.21100000000001</v>
      </c>
      <c r="DC32" s="8">
        <v>143.73099999999999</v>
      </c>
      <c r="DD32" s="8">
        <v>152.39400000000001</v>
      </c>
      <c r="DE32" s="8">
        <v>150.244</v>
      </c>
      <c r="DF32" s="8">
        <v>149.245</v>
      </c>
      <c r="DG32" s="8">
        <v>144.91200000000001</v>
      </c>
      <c r="DH32" s="8">
        <v>148.852</v>
      </c>
      <c r="DI32" s="8">
        <v>149.92400000000001</v>
      </c>
      <c r="DJ32" s="8">
        <v>136.97900000000001</v>
      </c>
      <c r="DK32" s="8">
        <v>133.47999999999999</v>
      </c>
      <c r="DL32" s="8">
        <v>130.06399999999999</v>
      </c>
      <c r="DM32" s="8">
        <v>130.70400000000001</v>
      </c>
      <c r="DN32" s="8">
        <v>128.81200000000001</v>
      </c>
      <c r="DO32" s="8">
        <v>132.82400000000001</v>
      </c>
      <c r="DP32" s="8">
        <v>139.69300000000001</v>
      </c>
      <c r="DQ32" s="8">
        <v>144.29599999999999</v>
      </c>
      <c r="DR32" s="8">
        <v>145.76300000000001</v>
      </c>
      <c r="DS32" s="8">
        <v>146.43</v>
      </c>
      <c r="DT32" s="8">
        <v>148.31100000000001</v>
      </c>
      <c r="DU32" s="8">
        <v>150.251</v>
      </c>
      <c r="DV32" s="8">
        <v>154.00800000000001</v>
      </c>
      <c r="DW32" s="8">
        <v>151.52699999999999</v>
      </c>
      <c r="DX32" s="8">
        <v>148.49700000000001</v>
      </c>
      <c r="DY32" s="8">
        <v>142.679</v>
      </c>
      <c r="DZ32" s="8">
        <v>141.773</v>
      </c>
      <c r="EA32" s="8">
        <v>139.82599999999999</v>
      </c>
      <c r="EB32" s="8">
        <v>140.792</v>
      </c>
      <c r="EC32" s="8">
        <v>142.797</v>
      </c>
      <c r="ED32" s="8">
        <v>145.13999999999999</v>
      </c>
      <c r="EE32" s="8">
        <v>145.5</v>
      </c>
      <c r="EF32" s="8">
        <v>145.57599999999999</v>
      </c>
      <c r="EG32" s="8">
        <v>146.22800000000001</v>
      </c>
      <c r="EH32" s="8">
        <v>150.13300000000001</v>
      </c>
      <c r="EI32" s="8">
        <v>150.81899999999999</v>
      </c>
      <c r="EJ32" s="8">
        <v>150.828</v>
      </c>
      <c r="EK32" s="8">
        <v>151.964</v>
      </c>
      <c r="EL32" s="8">
        <v>155.667</v>
      </c>
      <c r="EM32" s="8">
        <v>153.14699999999999</v>
      </c>
      <c r="EN32" s="8">
        <v>149.738</v>
      </c>
      <c r="EO32" s="8">
        <v>147.821</v>
      </c>
      <c r="EP32" s="8">
        <v>153.58500000000001</v>
      </c>
      <c r="EQ32" s="8">
        <v>155.19</v>
      </c>
      <c r="ER32" s="8">
        <v>166.01</v>
      </c>
      <c r="ES32" s="8">
        <v>164.608</v>
      </c>
      <c r="ET32" s="8">
        <v>157.464</v>
      </c>
      <c r="EU32" s="8">
        <v>160.96</v>
      </c>
      <c r="EV32" s="8">
        <v>159.126</v>
      </c>
      <c r="EW32" s="8">
        <v>161.852</v>
      </c>
      <c r="EX32" s="8">
        <v>159.43199999999999</v>
      </c>
      <c r="EY32" s="8">
        <v>166.78800000000001</v>
      </c>
      <c r="EZ32" s="8">
        <v>183.31299999999999</v>
      </c>
      <c r="FA32" s="8">
        <v>187.73599999999999</v>
      </c>
      <c r="FB32" s="8">
        <v>186.27199999999999</v>
      </c>
      <c r="FC32" s="8">
        <v>179.16300000000001</v>
      </c>
      <c r="FD32" s="8">
        <v>178.084</v>
      </c>
      <c r="FE32" s="8">
        <v>178.15600000000001</v>
      </c>
      <c r="FF32" s="8">
        <v>178.75200000000001</v>
      </c>
      <c r="FG32" s="8">
        <v>179.27099999999999</v>
      </c>
      <c r="FH32" s="8">
        <v>175.422</v>
      </c>
      <c r="FI32" s="8">
        <v>176.65199999999999</v>
      </c>
      <c r="FJ32" s="8">
        <v>169.38</v>
      </c>
      <c r="FK32" s="8">
        <v>162.80500000000001</v>
      </c>
      <c r="FL32" s="8">
        <v>156.893</v>
      </c>
      <c r="FM32" s="8">
        <v>154.59700000000001</v>
      </c>
      <c r="FN32" s="8">
        <v>160.1</v>
      </c>
      <c r="FO32" s="8">
        <v>172.631</v>
      </c>
      <c r="FP32" s="8">
        <v>172.53899999999999</v>
      </c>
      <c r="FQ32" s="8">
        <v>168.899</v>
      </c>
      <c r="FR32" s="8">
        <v>164.14699999999999</v>
      </c>
      <c r="FS32" s="8">
        <v>156.89699999999999</v>
      </c>
      <c r="FT32" s="8">
        <v>159.416</v>
      </c>
      <c r="FU32" s="8">
        <v>164.06399999999999</v>
      </c>
      <c r="FV32" s="8">
        <v>168.95</v>
      </c>
      <c r="FW32" s="8">
        <v>169.86799999999999</v>
      </c>
      <c r="FX32" s="8">
        <v>175.87299999999999</v>
      </c>
      <c r="FY32" s="8">
        <v>181.43899999999999</v>
      </c>
      <c r="FZ32" s="8">
        <v>182.10599999999999</v>
      </c>
      <c r="GA32" s="8">
        <v>189.37</v>
      </c>
      <c r="GB32" s="8">
        <v>193.249</v>
      </c>
      <c r="GC32" s="8">
        <v>198.613</v>
      </c>
      <c r="GD32" s="8">
        <v>200.99600000000001</v>
      </c>
      <c r="GE32" s="8">
        <v>206.19900000000001</v>
      </c>
      <c r="GF32" s="8">
        <v>211.18299999999999</v>
      </c>
      <c r="GG32" s="8">
        <v>208.77099999999999</v>
      </c>
      <c r="GH32" s="8">
        <v>201.78</v>
      </c>
      <c r="GI32" s="8">
        <v>198.77099999999999</v>
      </c>
      <c r="GJ32" s="8">
        <v>201.16399999999999</v>
      </c>
      <c r="GK32" s="8">
        <v>191.90199999999999</v>
      </c>
      <c r="GL32" s="8">
        <v>183.31399999999999</v>
      </c>
      <c r="GM32" s="8">
        <v>188.685</v>
      </c>
      <c r="GN32" s="8">
        <v>189.726</v>
      </c>
      <c r="GO32" s="8">
        <v>192.453</v>
      </c>
      <c r="GP32" s="8">
        <v>201.47499999999999</v>
      </c>
      <c r="GQ32" s="8">
        <v>196.94499999999999</v>
      </c>
      <c r="GR32" s="8">
        <v>197.839</v>
      </c>
      <c r="GS32" s="8">
        <v>195.62700000000001</v>
      </c>
      <c r="GT32" s="8">
        <v>205.31200000000001</v>
      </c>
      <c r="GU32" s="8">
        <v>203.72300000000001</v>
      </c>
      <c r="GV32" s="8">
        <v>189.994</v>
      </c>
      <c r="GW32" s="8">
        <v>181.57499999999999</v>
      </c>
      <c r="GX32" s="8">
        <v>179.76400000000001</v>
      </c>
      <c r="GY32" s="8">
        <v>176.815</v>
      </c>
      <c r="GZ32" s="8">
        <v>213.477</v>
      </c>
      <c r="HA32" s="8">
        <v>207.10599999999999</v>
      </c>
      <c r="HB32" s="8">
        <v>197.03</v>
      </c>
      <c r="HC32" s="8">
        <v>189.65700000000001</v>
      </c>
      <c r="HD32" s="8">
        <v>185.02099999999999</v>
      </c>
      <c r="HE32" s="8">
        <v>192.529</v>
      </c>
      <c r="HF32" s="8">
        <v>194.85400000000001</v>
      </c>
      <c r="HG32" s="8">
        <v>189.55500000000001</v>
      </c>
      <c r="HH32" s="8">
        <v>188.221</v>
      </c>
      <c r="HI32" s="8">
        <v>190.59299999999999</v>
      </c>
      <c r="HJ32" s="8">
        <v>190.83</v>
      </c>
      <c r="HK32" s="8">
        <v>188.489</v>
      </c>
      <c r="HL32" s="8">
        <v>191.41300000000001</v>
      </c>
      <c r="HM32" s="8">
        <v>190.614</v>
      </c>
      <c r="HN32" s="8">
        <v>187.054</v>
      </c>
      <c r="HO32" s="8">
        <v>199.38200000000001</v>
      </c>
      <c r="HP32" s="8">
        <v>211.27099999999999</v>
      </c>
      <c r="HQ32" s="8">
        <v>222.24100000000001</v>
      </c>
      <c r="HR32" s="8">
        <v>234.06399999999999</v>
      </c>
      <c r="HS32" s="8">
        <v>237.31299999999999</v>
      </c>
      <c r="HT32" s="8">
        <v>215.12</v>
      </c>
      <c r="HU32" s="8">
        <v>209.36699999999999</v>
      </c>
      <c r="HV32" s="8">
        <v>197.37299999999999</v>
      </c>
      <c r="HW32" s="8">
        <v>205.755</v>
      </c>
      <c r="HX32" s="8">
        <v>206.73599999999999</v>
      </c>
      <c r="HY32" s="8">
        <v>221.19800000000001</v>
      </c>
      <c r="HZ32" s="8">
        <v>233.98099999999999</v>
      </c>
      <c r="IA32" s="8">
        <v>249.53100000000001</v>
      </c>
      <c r="IB32" s="8">
        <v>230.72300000000001</v>
      </c>
      <c r="IC32" s="8">
        <v>204.114</v>
      </c>
      <c r="ID32" s="8">
        <v>205.75</v>
      </c>
      <c r="IE32" s="8">
        <v>207.89099999999999</v>
      </c>
      <c r="IF32" s="8">
        <v>184.08600000000001</v>
      </c>
      <c r="IG32" s="8">
        <v>182.43199999999999</v>
      </c>
      <c r="IH32" s="8">
        <v>178.19399999999999</v>
      </c>
      <c r="II32" s="8">
        <v>203.58199999999999</v>
      </c>
      <c r="IJ32" s="8">
        <v>222.28100000000001</v>
      </c>
      <c r="IK32" s="8">
        <v>228.62100000000001</v>
      </c>
      <c r="IL32" s="8">
        <v>227.399</v>
      </c>
      <c r="IM32" s="8">
        <v>234.53800000000001</v>
      </c>
      <c r="IN32" s="8">
        <v>216.92599999999999</v>
      </c>
      <c r="IO32" s="8">
        <v>198.84899999999999</v>
      </c>
      <c r="IP32" s="8">
        <v>198.964</v>
      </c>
      <c r="IQ32" s="8">
        <v>197.54499999999999</v>
      </c>
      <c r="IR32" s="8">
        <v>197.12799999999999</v>
      </c>
      <c r="IS32" s="8">
        <v>208.98699999999999</v>
      </c>
      <c r="IT32" s="8">
        <v>218.48400000000001</v>
      </c>
      <c r="IU32" s="8">
        <v>209.04499999999999</v>
      </c>
      <c r="IV32" s="8">
        <v>191.631</v>
      </c>
      <c r="IW32" s="8">
        <v>189.51</v>
      </c>
      <c r="IX32" s="8">
        <v>197.98099999999999</v>
      </c>
      <c r="IY32" s="8">
        <v>202.43299999999999</v>
      </c>
      <c r="IZ32" s="8">
        <v>200.56399999999999</v>
      </c>
      <c r="JA32" s="8">
        <v>219.37200000000001</v>
      </c>
      <c r="JB32" s="8">
        <v>226.93600000000001</v>
      </c>
      <c r="JC32" s="8">
        <v>231.601</v>
      </c>
      <c r="JD32" s="8">
        <v>228.88399999999999</v>
      </c>
      <c r="JE32" s="8">
        <v>218.322</v>
      </c>
      <c r="JF32" s="8">
        <v>207.934</v>
      </c>
      <c r="JG32" s="8">
        <v>200.74700000000001</v>
      </c>
      <c r="JH32" s="8">
        <v>207.928</v>
      </c>
      <c r="JI32" s="8">
        <v>231.565</v>
      </c>
      <c r="JJ32" s="8">
        <v>254.43299999999999</v>
      </c>
      <c r="JK32" s="8">
        <v>255.00399999999999</v>
      </c>
      <c r="JL32" s="8">
        <v>253.61500000000001</v>
      </c>
      <c r="JM32" s="8">
        <v>257.23</v>
      </c>
      <c r="JN32" s="8">
        <v>239.352</v>
      </c>
      <c r="JO32" s="8">
        <v>256.666</v>
      </c>
      <c r="JP32" s="8">
        <v>270.03899999999999</v>
      </c>
      <c r="JQ32" s="8">
        <v>270.63799999999998</v>
      </c>
      <c r="JR32" s="8">
        <v>278.04300000000001</v>
      </c>
      <c r="JS32" s="8">
        <v>297.87099999999998</v>
      </c>
      <c r="JT32" s="8">
        <v>321.33800000000002</v>
      </c>
      <c r="JU32" s="8">
        <v>315.01100000000002</v>
      </c>
      <c r="JV32" s="8">
        <v>306.07299999999998</v>
      </c>
      <c r="JW32" s="8">
        <v>312.08600000000001</v>
      </c>
      <c r="JX32" s="8">
        <v>303.96499999999997</v>
      </c>
      <c r="JY32" s="8">
        <v>316.26100000000002</v>
      </c>
      <c r="JZ32" s="8">
        <v>312.041</v>
      </c>
      <c r="KA32" s="8">
        <v>314.01600000000002</v>
      </c>
      <c r="KB32" s="8">
        <v>287.79199999999997</v>
      </c>
      <c r="KC32" s="8">
        <v>268.29899999999998</v>
      </c>
      <c r="KD32" s="8">
        <v>257.99</v>
      </c>
      <c r="KE32" s="8">
        <v>251.809</v>
      </c>
      <c r="KF32" s="8">
        <v>250.90600000000001</v>
      </c>
      <c r="KG32" s="8">
        <v>264.27800000000002</v>
      </c>
      <c r="KH32" s="8">
        <v>274.476</v>
      </c>
      <c r="KI32" s="8">
        <v>277.51299999999998</v>
      </c>
      <c r="KJ32" s="8">
        <v>262.61599999999999</v>
      </c>
      <c r="KK32" s="8">
        <v>274.935</v>
      </c>
      <c r="KL32" s="8">
        <v>262.26299999999998</v>
      </c>
      <c r="KM32" s="8">
        <v>247.18799999999999</v>
      </c>
      <c r="KN32" s="8">
        <v>228.06299999999999</v>
      </c>
      <c r="KO32" s="8">
        <v>221.108</v>
      </c>
      <c r="KP32" s="8">
        <v>218.77500000000001</v>
      </c>
      <c r="KQ32" s="8">
        <v>231.202</v>
      </c>
      <c r="KR32" s="8">
        <v>233.464</v>
      </c>
      <c r="KS32" s="8">
        <v>237.47300000000001</v>
      </c>
      <c r="KT32" s="8">
        <v>229.37</v>
      </c>
      <c r="KU32" s="8">
        <v>222.416</v>
      </c>
      <c r="KV32" s="8">
        <v>223.99199999999999</v>
      </c>
      <c r="KW32" s="8">
        <v>227.95</v>
      </c>
      <c r="KX32" s="8">
        <v>225.96100000000001</v>
      </c>
      <c r="KY32" s="8">
        <v>216.923</v>
      </c>
      <c r="KZ32" s="8">
        <v>221.78399999999999</v>
      </c>
      <c r="LA32" s="8">
        <v>230.80799999999999</v>
      </c>
      <c r="LB32" s="8">
        <v>251.303</v>
      </c>
      <c r="LC32" s="8">
        <v>264.99</v>
      </c>
      <c r="LD32" s="8">
        <v>268.72300000000001</v>
      </c>
      <c r="LE32" s="8">
        <v>268.32499999999999</v>
      </c>
      <c r="LF32" s="8">
        <v>253.15700000000001</v>
      </c>
      <c r="LG32" s="8">
        <v>250.41800000000001</v>
      </c>
      <c r="LH32" s="8">
        <v>243.61600000000001</v>
      </c>
      <c r="LI32" s="8">
        <v>246.11</v>
      </c>
      <c r="LJ32" s="8">
        <v>243.53899999999999</v>
      </c>
      <c r="LK32" s="8">
        <v>265.70400000000001</v>
      </c>
      <c r="LL32" s="8">
        <v>273.03399999999999</v>
      </c>
      <c r="LM32" s="8">
        <v>277.77499999999998</v>
      </c>
      <c r="LN32" s="8">
        <v>287.01799999999997</v>
      </c>
      <c r="LO32" s="8">
        <v>298.90499999999997</v>
      </c>
      <c r="LP32" s="8">
        <v>285.245</v>
      </c>
      <c r="LQ32" s="8">
        <v>283.745</v>
      </c>
      <c r="LR32" s="8">
        <v>267.613</v>
      </c>
      <c r="LS32" s="8">
        <v>242.92099999999999</v>
      </c>
      <c r="LT32" s="8">
        <v>252.81100000000001</v>
      </c>
      <c r="LU32" s="8">
        <v>261.80900000000003</v>
      </c>
      <c r="LV32" s="8">
        <v>251.465</v>
      </c>
      <c r="LW32" s="8">
        <v>265.37</v>
      </c>
      <c r="LX32" s="8">
        <v>279.73399999999998</v>
      </c>
      <c r="LY32" s="8">
        <v>298.25</v>
      </c>
      <c r="LZ32" s="8">
        <v>304.60300000000001</v>
      </c>
      <c r="MA32" s="8">
        <v>300.31</v>
      </c>
      <c r="MB32" s="8">
        <v>296.447</v>
      </c>
      <c r="MC32" s="8">
        <v>290.33999999999997</v>
      </c>
      <c r="MD32" s="8">
        <v>291.91300000000001</v>
      </c>
      <c r="ME32" s="8">
        <v>293.565</v>
      </c>
      <c r="MF32" s="8">
        <v>291.10599999999999</v>
      </c>
      <c r="MG32" s="8">
        <v>292.69499999999999</v>
      </c>
      <c r="MH32" s="8">
        <v>308.697</v>
      </c>
      <c r="MI32" s="8">
        <v>329.20100000000002</v>
      </c>
      <c r="MJ32" s="8">
        <v>350.654</v>
      </c>
      <c r="MK32" s="8">
        <v>345.28199999999998</v>
      </c>
      <c r="ML32" s="8">
        <v>336.21699999999998</v>
      </c>
      <c r="MM32" s="8">
        <v>333.74799999999999</v>
      </c>
      <c r="MN32" s="8">
        <v>336.00099999999998</v>
      </c>
      <c r="MO32" s="8">
        <v>342.52699999999999</v>
      </c>
      <c r="MP32" s="8">
        <v>325.49200000000002</v>
      </c>
      <c r="MQ32" s="8">
        <v>321.72899999999998</v>
      </c>
      <c r="MR32" s="8">
        <v>328.81400000000002</v>
      </c>
      <c r="MS32" s="8">
        <v>351.18599999999998</v>
      </c>
      <c r="MT32" s="8">
        <v>348.56799999999998</v>
      </c>
      <c r="MU32" s="8">
        <v>327.43400000000003</v>
      </c>
      <c r="MV32" s="8">
        <v>302.99799999999999</v>
      </c>
      <c r="MW32" s="8">
        <v>303.815</v>
      </c>
      <c r="MX32" s="8">
        <v>310.95800000000003</v>
      </c>
      <c r="MY32" s="8">
        <v>308.01799999999997</v>
      </c>
      <c r="MZ32" s="8">
        <v>303.5</v>
      </c>
      <c r="NA32" s="8">
        <v>324.137</v>
      </c>
      <c r="NB32" s="8">
        <v>323.488</v>
      </c>
      <c r="NC32" s="8">
        <v>316.98099999999999</v>
      </c>
      <c r="ND32" s="8">
        <v>310.83499999999998</v>
      </c>
      <c r="NE32" s="8">
        <v>316.67899999999997</v>
      </c>
      <c r="NF32" s="8">
        <v>314.86</v>
      </c>
      <c r="NG32" s="8">
        <v>310.90300000000002</v>
      </c>
      <c r="NH32" s="8">
        <v>301.00099999999998</v>
      </c>
      <c r="NI32" s="8">
        <v>307.88400000000001</v>
      </c>
      <c r="NJ32" s="8">
        <v>328.03199999999998</v>
      </c>
      <c r="NK32" s="8">
        <v>327.32499999999999</v>
      </c>
      <c r="NL32" s="8">
        <v>345.27499999999998</v>
      </c>
      <c r="NM32" s="8">
        <v>345.32600000000002</v>
      </c>
      <c r="NN32" s="8">
        <v>321.27999999999997</v>
      </c>
      <c r="NO32" s="8">
        <v>331.971</v>
      </c>
      <c r="NP32" s="8">
        <v>328.87900000000002</v>
      </c>
      <c r="NQ32" s="8">
        <v>385.05900000000003</v>
      </c>
      <c r="NR32" s="8">
        <v>406.70400000000001</v>
      </c>
      <c r="NS32" s="8">
        <v>415.49900000000002</v>
      </c>
      <c r="NT32" s="8">
        <v>416.27100000000002</v>
      </c>
      <c r="NU32" s="8">
        <v>394.83100000000002</v>
      </c>
      <c r="NV32" s="8">
        <v>380.81700000000001</v>
      </c>
      <c r="NW32" s="8">
        <v>376.29300000000001</v>
      </c>
      <c r="NX32" s="8">
        <v>376.77800000000002</v>
      </c>
      <c r="NY32" s="8">
        <v>372.899</v>
      </c>
      <c r="NZ32" s="8">
        <v>375.62200000000001</v>
      </c>
      <c r="OA32" s="8">
        <v>366.62799999999999</v>
      </c>
      <c r="OB32" s="8">
        <v>362.72699999999998</v>
      </c>
      <c r="OC32" s="8">
        <v>360.08800000000002</v>
      </c>
      <c r="OD32" s="8">
        <v>353.46300000000002</v>
      </c>
      <c r="OE32" s="8">
        <v>352.084</v>
      </c>
      <c r="OF32" s="8">
        <v>353.84699999999998</v>
      </c>
      <c r="OG32" s="8">
        <v>376.43700000000001</v>
      </c>
      <c r="OH32" s="8">
        <v>407.11099999999999</v>
      </c>
      <c r="OI32" s="8">
        <v>412.40699999999998</v>
      </c>
      <c r="OJ32" s="8">
        <v>408.077</v>
      </c>
      <c r="OK32" s="8">
        <v>410.87799999999999</v>
      </c>
      <c r="OL32" s="8">
        <v>400.82</v>
      </c>
      <c r="OM32" s="8">
        <v>387.375</v>
      </c>
      <c r="ON32" s="8">
        <v>368.26299999999998</v>
      </c>
      <c r="OO32" s="8">
        <v>389.89</v>
      </c>
      <c r="OP32" s="8">
        <v>377.29500000000002</v>
      </c>
      <c r="OQ32" s="8">
        <v>368.74599999999998</v>
      </c>
      <c r="OR32" s="8">
        <v>357.69499999999999</v>
      </c>
      <c r="OS32" s="8">
        <v>352.87599999999998</v>
      </c>
      <c r="OT32" s="8">
        <v>361.03100000000001</v>
      </c>
      <c r="OU32" s="8">
        <v>359.97500000000002</v>
      </c>
      <c r="OV32" s="8">
        <v>360.30200000000002</v>
      </c>
      <c r="OW32" s="8">
        <v>377.18099999999998</v>
      </c>
      <c r="OX32" s="8">
        <v>350.07600000000002</v>
      </c>
      <c r="OY32" s="8">
        <v>340.452</v>
      </c>
      <c r="OZ32" s="8">
        <v>337.50099999999998</v>
      </c>
      <c r="PA32" s="8">
        <v>324.94499999999999</v>
      </c>
      <c r="PB32" s="8">
        <v>319.75200000000001</v>
      </c>
      <c r="PC32" s="8">
        <v>318.76</v>
      </c>
      <c r="PD32" s="8">
        <v>291.04199999999997</v>
      </c>
      <c r="PE32" s="8">
        <v>275.54000000000002</v>
      </c>
      <c r="PF32" s="8">
        <v>277.24</v>
      </c>
      <c r="PG32" s="8">
        <v>283.77199999999999</v>
      </c>
      <c r="PH32" s="8">
        <v>282.21600000000001</v>
      </c>
      <c r="PI32" s="8">
        <v>280.67899999999997</v>
      </c>
      <c r="PJ32" s="8">
        <v>284.87099999999998</v>
      </c>
      <c r="PK32" s="8">
        <v>297.25299999999999</v>
      </c>
      <c r="PL32" s="8">
        <v>298.97899999999998</v>
      </c>
      <c r="PM32" s="8">
        <v>306.892</v>
      </c>
      <c r="PN32" s="8">
        <v>338.30799999999999</v>
      </c>
      <c r="PO32" s="8">
        <v>321.38299999999998</v>
      </c>
      <c r="PP32" s="8">
        <v>316.81700000000001</v>
      </c>
      <c r="PQ32" s="8">
        <v>298.48599999999999</v>
      </c>
      <c r="PR32" s="8">
        <v>291.02999999999997</v>
      </c>
      <c r="PS32" s="8">
        <v>295.18900000000002</v>
      </c>
      <c r="PT32" s="8">
        <v>279.27999999999997</v>
      </c>
      <c r="PU32" s="8">
        <v>274.59399999999999</v>
      </c>
      <c r="PV32" s="8">
        <v>276.245</v>
      </c>
      <c r="PW32" s="8">
        <v>271.41800000000001</v>
      </c>
      <c r="PX32" s="8">
        <v>268.04599999999999</v>
      </c>
      <c r="PY32" s="8">
        <v>267.85500000000002</v>
      </c>
      <c r="PZ32" s="8">
        <v>252.92099999999999</v>
      </c>
      <c r="QA32" s="8">
        <v>253.04499999999999</v>
      </c>
      <c r="QB32" s="8">
        <v>249.21299999999999</v>
      </c>
      <c r="QC32" s="8">
        <v>243.154</v>
      </c>
      <c r="QD32" s="8">
        <v>239.76499999999999</v>
      </c>
      <c r="QE32" s="8">
        <v>238.7</v>
      </c>
      <c r="QF32" s="8">
        <v>242.316</v>
      </c>
      <c r="QG32" s="8">
        <v>238.23699999999999</v>
      </c>
      <c r="QH32" s="8">
        <v>241.33199999999999</v>
      </c>
      <c r="QI32" s="8">
        <v>234.52199999999999</v>
      </c>
      <c r="QJ32" s="8">
        <v>236.59100000000001</v>
      </c>
      <c r="QK32" s="8">
        <v>237.42</v>
      </c>
      <c r="QL32" s="8">
        <v>227.398</v>
      </c>
      <c r="QM32" s="8">
        <v>221.85300000000001</v>
      </c>
      <c r="QN32" s="8">
        <v>220.78700000000001</v>
      </c>
      <c r="QO32" s="8">
        <v>219.953</v>
      </c>
      <c r="QP32" s="8">
        <v>218.07400000000001</v>
      </c>
      <c r="QQ32" s="8">
        <v>218.49199999999999</v>
      </c>
      <c r="QR32" s="8">
        <v>220.44300000000001</v>
      </c>
      <c r="QS32" s="8">
        <v>224.13</v>
      </c>
      <c r="QT32" s="8">
        <v>224.25299999999999</v>
      </c>
      <c r="QU32" s="8">
        <v>222.01900000000001</v>
      </c>
      <c r="QV32" s="8">
        <v>226.82599999999999</v>
      </c>
      <c r="QW32" s="8">
        <v>243.251</v>
      </c>
      <c r="QX32" s="8">
        <v>261.779</v>
      </c>
      <c r="QY32" s="8">
        <v>263.351</v>
      </c>
      <c r="QZ32" s="8">
        <v>264.45699999999999</v>
      </c>
      <c r="RA32" s="8">
        <v>266.19900000000001</v>
      </c>
      <c r="RB32" s="8">
        <v>263.95999999999998</v>
      </c>
      <c r="RC32" s="8">
        <v>258.52699999999999</v>
      </c>
      <c r="RD32" s="8">
        <v>253.79900000000001</v>
      </c>
      <c r="RE32" s="8">
        <v>254.13900000000001</v>
      </c>
      <c r="RF32" s="8">
        <v>254.714</v>
      </c>
      <c r="RG32" s="8">
        <v>255.79400000000001</v>
      </c>
      <c r="RH32" s="8">
        <v>256.24</v>
      </c>
      <c r="RI32" s="8">
        <v>253.04400000000001</v>
      </c>
      <c r="RJ32" s="8">
        <v>255.904</v>
      </c>
      <c r="RK32" s="8">
        <v>266.012</v>
      </c>
      <c r="RL32" s="8">
        <v>265.858</v>
      </c>
      <c r="RM32" s="8">
        <v>264.56799999999998</v>
      </c>
      <c r="RN32" s="8">
        <v>264.25799999999998</v>
      </c>
      <c r="RO32" s="8">
        <v>257.48599999999999</v>
      </c>
      <c r="RP32" s="8">
        <v>257.964</v>
      </c>
      <c r="RQ32" s="8">
        <v>251.90199999999999</v>
      </c>
      <c r="RR32" s="8">
        <v>244.18299999999999</v>
      </c>
      <c r="RS32" s="8">
        <v>241.87899999999999</v>
      </c>
      <c r="RT32" s="8">
        <v>239.065</v>
      </c>
      <c r="RU32" s="8">
        <v>241.21899999999999</v>
      </c>
      <c r="RV32" s="8">
        <v>239.88</v>
      </c>
      <c r="RW32" s="8">
        <v>235.94900000000001</v>
      </c>
      <c r="RX32" s="8">
        <v>228.17599999999999</v>
      </c>
      <c r="RY32" s="8">
        <v>229.29400000000001</v>
      </c>
      <c r="RZ32" s="8">
        <v>233.57</v>
      </c>
      <c r="SA32" s="8">
        <v>227.94800000000001</v>
      </c>
      <c r="SB32" s="8">
        <v>224.55099999999999</v>
      </c>
      <c r="SC32" s="8">
        <v>247.577</v>
      </c>
      <c r="SD32" s="8">
        <v>249.77799999999999</v>
      </c>
      <c r="SE32" s="8">
        <v>253.29</v>
      </c>
      <c r="SF32" s="8">
        <v>253.416</v>
      </c>
      <c r="SG32" s="8">
        <v>249.488</v>
      </c>
      <c r="SH32" s="8">
        <v>247.91800000000001</v>
      </c>
      <c r="SI32" s="8">
        <v>248.214</v>
      </c>
      <c r="SJ32" s="8">
        <v>245.976</v>
      </c>
      <c r="SK32" s="8">
        <v>246.84100000000001</v>
      </c>
      <c r="SL32" s="8">
        <v>247.05199999999999</v>
      </c>
      <c r="SM32" s="8">
        <v>250.929</v>
      </c>
      <c r="SN32" s="8">
        <v>236.27799999999999</v>
      </c>
      <c r="SO32" s="8">
        <v>239.541</v>
      </c>
      <c r="SP32" s="8">
        <v>247.41200000000001</v>
      </c>
      <c r="SQ32" s="8">
        <v>256.61399999999998</v>
      </c>
      <c r="SR32" s="8">
        <v>274.33999999999997</v>
      </c>
      <c r="SS32" s="8">
        <v>278.76499999999999</v>
      </c>
      <c r="ST32" s="8">
        <v>284.577</v>
      </c>
    </row>
    <row r="33" spans="1:514" s="2" customFormat="1" x14ac:dyDescent="0.25">
      <c r="A33" s="2">
        <f t="shared" si="8"/>
        <v>9</v>
      </c>
      <c r="B33" s="6" t="s">
        <v>421</v>
      </c>
      <c r="C33" s="2">
        <f ca="1">_xlfn.XMATCH(B33,tkrBbg!M:M)</f>
        <v>140</v>
      </c>
      <c r="D33" s="2" t="str" cm="1">
        <f t="array" aca="1" ref="D33" ca="1">INDEX(tkrBbg!E:E,C33)</f>
        <v>EK131366 Corp</v>
      </c>
      <c r="E33" s="7" cm="1">
        <f t="array" aca="1" ref="E33" ca="1">_xll.BDP(D33,E$24)*1</f>
        <v>44279</v>
      </c>
      <c r="F33" s="8">
        <f ca="1">_xll.BDH(D33,$B$22,"-2AY",,"Dates=H","Fill=C","Sort=R","Dir=H","cols=509;rows=1")</f>
        <v>275.79899999999998</v>
      </c>
      <c r="G33" s="8">
        <v>275.93099999999998</v>
      </c>
      <c r="H33" s="8">
        <v>274.08100000000002</v>
      </c>
      <c r="I33" s="8">
        <v>272.387</v>
      </c>
      <c r="J33" s="8">
        <v>258.73</v>
      </c>
      <c r="K33" s="8">
        <v>276</v>
      </c>
      <c r="L33" s="8">
        <v>250.03</v>
      </c>
      <c r="M33" s="8">
        <v>244.75399999999999</v>
      </c>
      <c r="N33" s="8">
        <v>228.03100000000001</v>
      </c>
      <c r="O33" s="8">
        <v>217.30500000000001</v>
      </c>
      <c r="P33" s="8">
        <v>239.792</v>
      </c>
      <c r="Q33" s="8">
        <v>236.851</v>
      </c>
      <c r="R33" s="8">
        <v>258.44200000000001</v>
      </c>
      <c r="S33" s="8">
        <v>226.79599999999999</v>
      </c>
      <c r="T33" s="8">
        <v>321.06700000000001</v>
      </c>
      <c r="U33" s="8">
        <v>210.542</v>
      </c>
      <c r="V33" s="8">
        <v>233.041</v>
      </c>
      <c r="W33" s="8">
        <v>334.70299999999997</v>
      </c>
      <c r="X33" s="8">
        <v>392.30599999999998</v>
      </c>
      <c r="Y33" s="8">
        <v>467.58300000000003</v>
      </c>
      <c r="Z33" s="8">
        <v>471.428</v>
      </c>
      <c r="AA33" s="8">
        <v>465.40800000000002</v>
      </c>
      <c r="AB33" s="8">
        <v>448.46199999999999</v>
      </c>
      <c r="AC33" s="8">
        <v>436.13799999999998</v>
      </c>
      <c r="AD33" s="8">
        <v>457.30399999999997</v>
      </c>
      <c r="AE33" s="8">
        <v>523.58100000000002</v>
      </c>
      <c r="AF33" s="8">
        <v>513.52300000000002</v>
      </c>
      <c r="AG33" s="8">
        <v>513.57299999999998</v>
      </c>
      <c r="AH33" s="8">
        <v>527.91999999999996</v>
      </c>
      <c r="AI33" s="8">
        <v>562.25800000000004</v>
      </c>
      <c r="AJ33" s="8">
        <v>611.84699999999998</v>
      </c>
      <c r="AK33" s="8">
        <v>648.86900000000003</v>
      </c>
      <c r="AL33" s="8">
        <v>642.779</v>
      </c>
      <c r="AM33" s="8">
        <v>618.74699999999996</v>
      </c>
      <c r="AN33" s="8">
        <v>584.02099999999996</v>
      </c>
      <c r="AO33" s="8">
        <v>585.20299999999997</v>
      </c>
      <c r="AP33" s="8">
        <v>627.26099999999997</v>
      </c>
      <c r="AQ33" s="8">
        <v>604.745</v>
      </c>
      <c r="AR33" s="8">
        <v>609.572</v>
      </c>
      <c r="AS33" s="8">
        <v>624.65300000000002</v>
      </c>
      <c r="AT33" s="8">
        <v>631.66300000000001</v>
      </c>
      <c r="AU33" s="8">
        <v>539.25699999999995</v>
      </c>
      <c r="AV33" s="8">
        <v>510.06400000000002</v>
      </c>
      <c r="AW33" s="8">
        <v>457.79500000000002</v>
      </c>
      <c r="AX33" s="8">
        <v>435.05399999999997</v>
      </c>
      <c r="AY33" s="8">
        <v>486.17099999999999</v>
      </c>
      <c r="AZ33" s="8">
        <v>533.67999999999995</v>
      </c>
      <c r="BA33" s="8">
        <v>627.76099999999997</v>
      </c>
      <c r="BB33" s="8">
        <v>629.49</v>
      </c>
      <c r="BC33" s="8">
        <v>580.327</v>
      </c>
      <c r="BD33" s="8">
        <v>503.46199999999999</v>
      </c>
      <c r="BE33" s="8">
        <v>479.14800000000002</v>
      </c>
      <c r="BF33" s="8">
        <v>391.19200000000001</v>
      </c>
      <c r="BG33" s="8">
        <v>336.38799999999998</v>
      </c>
      <c r="BH33" s="8">
        <v>464.01499999999999</v>
      </c>
      <c r="BI33" s="8">
        <v>647.21900000000005</v>
      </c>
      <c r="BJ33" s="8">
        <v>716.54700000000003</v>
      </c>
      <c r="BK33" s="8">
        <v>804.66300000000001</v>
      </c>
      <c r="BL33" s="8">
        <v>814.322</v>
      </c>
      <c r="BM33" s="8">
        <v>783.08900000000006</v>
      </c>
      <c r="BN33" s="8">
        <v>753.06500000000005</v>
      </c>
      <c r="BO33" s="8">
        <v>723.41099999999994</v>
      </c>
      <c r="BP33" s="8">
        <v>738.822</v>
      </c>
      <c r="BQ33" s="8">
        <v>563.13499999999999</v>
      </c>
      <c r="BR33" s="8">
        <v>510.83</v>
      </c>
      <c r="BS33" s="8">
        <v>483.03500000000003</v>
      </c>
      <c r="BT33" s="8">
        <v>727.94200000000001</v>
      </c>
      <c r="BU33" s="8">
        <v>757.35299999999995</v>
      </c>
      <c r="BV33" s="8">
        <v>677.63499999999999</v>
      </c>
      <c r="BW33" s="8">
        <v>855.64099999999996</v>
      </c>
      <c r="BX33" s="8">
        <v>860.31600000000003</v>
      </c>
      <c r="BY33" s="8">
        <v>642.22400000000005</v>
      </c>
      <c r="BZ33" s="8">
        <v>491.702</v>
      </c>
      <c r="CA33" s="8">
        <v>396.83300000000003</v>
      </c>
      <c r="CB33" s="8">
        <v>388.34699999999998</v>
      </c>
      <c r="CC33" s="8">
        <v>234.21899999999999</v>
      </c>
      <c r="CD33" s="8">
        <v>221.67099999999999</v>
      </c>
      <c r="CE33" s="8">
        <v>230.44800000000001</v>
      </c>
      <c r="CF33" s="8">
        <v>136.92099999999999</v>
      </c>
      <c r="CG33" s="8">
        <v>109.85</v>
      </c>
      <c r="CH33" s="8">
        <v>91.311999999999998</v>
      </c>
      <c r="CI33" s="8">
        <v>98.301000000000002</v>
      </c>
      <c r="CJ33" s="8">
        <v>152.06899999999999</v>
      </c>
      <c r="CK33" s="8">
        <v>163.21299999999999</v>
      </c>
      <c r="CL33" s="8">
        <v>97.269000000000005</v>
      </c>
      <c r="CM33" s="8">
        <v>86.843000000000004</v>
      </c>
      <c r="CN33" s="8">
        <v>81.850999999999999</v>
      </c>
      <c r="CO33" s="8">
        <v>70.028000000000006</v>
      </c>
      <c r="CP33" s="8">
        <v>64.052999999999997</v>
      </c>
      <c r="CQ33" s="8">
        <v>67.19</v>
      </c>
      <c r="CR33" s="8">
        <v>65.998999999999995</v>
      </c>
      <c r="CS33" s="8">
        <v>69.111999999999995</v>
      </c>
      <c r="CT33" s="8">
        <v>69.36</v>
      </c>
      <c r="CU33" s="8">
        <v>70.231999999999999</v>
      </c>
      <c r="CV33" s="8">
        <v>70.116</v>
      </c>
      <c r="CW33" s="8">
        <v>70.460999999999999</v>
      </c>
      <c r="CX33" s="8">
        <v>70.873000000000005</v>
      </c>
      <c r="CY33" s="8">
        <v>73.63</v>
      </c>
      <c r="CZ33" s="8">
        <v>70.649000000000001</v>
      </c>
      <c r="DA33" s="8">
        <v>68.566000000000003</v>
      </c>
      <c r="DB33" s="8">
        <v>71.555000000000007</v>
      </c>
      <c r="DC33" s="8">
        <v>75.685000000000002</v>
      </c>
      <c r="DD33" s="8">
        <v>85.635999999999996</v>
      </c>
      <c r="DE33" s="8">
        <v>83.853999999999999</v>
      </c>
      <c r="DF33" s="8">
        <v>85.664000000000001</v>
      </c>
      <c r="DG33" s="8">
        <v>80.17</v>
      </c>
      <c r="DH33" s="8">
        <v>85.593000000000004</v>
      </c>
      <c r="DI33" s="8">
        <v>86.114999999999995</v>
      </c>
      <c r="DJ33" s="8">
        <v>74.224000000000004</v>
      </c>
      <c r="DK33" s="8">
        <v>72.774000000000001</v>
      </c>
      <c r="DL33" s="8">
        <v>70.498000000000005</v>
      </c>
      <c r="DM33" s="8">
        <v>70.11</v>
      </c>
      <c r="DN33" s="8">
        <v>70.486999999999995</v>
      </c>
      <c r="DO33" s="8">
        <v>72.058999999999997</v>
      </c>
      <c r="DP33" s="8">
        <v>77.447999999999993</v>
      </c>
      <c r="DQ33" s="8">
        <v>82.650999999999996</v>
      </c>
      <c r="DR33" s="8">
        <v>80.869</v>
      </c>
      <c r="DS33" s="8">
        <v>80.647999999999996</v>
      </c>
      <c r="DT33" s="8">
        <v>82.167000000000002</v>
      </c>
      <c r="DU33" s="8">
        <v>84.46</v>
      </c>
      <c r="DV33" s="8">
        <v>85.807000000000002</v>
      </c>
      <c r="DW33" s="8">
        <v>81.644000000000005</v>
      </c>
      <c r="DX33" s="8">
        <v>79.138000000000005</v>
      </c>
      <c r="DY33" s="8">
        <v>73.245000000000005</v>
      </c>
      <c r="DZ33" s="8">
        <v>69.08</v>
      </c>
      <c r="EA33" s="8">
        <v>71.655000000000001</v>
      </c>
      <c r="EB33" s="8">
        <v>72.391000000000005</v>
      </c>
      <c r="EC33" s="8">
        <v>74.659000000000006</v>
      </c>
      <c r="ED33" s="8">
        <v>74.06</v>
      </c>
      <c r="EE33" s="8">
        <v>76.477000000000004</v>
      </c>
      <c r="EF33" s="8">
        <v>77.396000000000001</v>
      </c>
      <c r="EG33" s="8">
        <v>78.114000000000004</v>
      </c>
      <c r="EH33" s="8">
        <v>80.855999999999995</v>
      </c>
      <c r="EI33" s="8">
        <v>81.997</v>
      </c>
      <c r="EJ33" s="8">
        <v>81.451999999999998</v>
      </c>
      <c r="EK33" s="8">
        <v>82.015000000000001</v>
      </c>
      <c r="EL33" s="8">
        <v>84.045000000000002</v>
      </c>
      <c r="EM33" s="8">
        <v>83.12</v>
      </c>
      <c r="EN33" s="8">
        <v>82.135000000000005</v>
      </c>
      <c r="EO33" s="8">
        <v>82.134</v>
      </c>
      <c r="EP33" s="8">
        <v>85.906999999999996</v>
      </c>
      <c r="EQ33" s="8">
        <v>93.241</v>
      </c>
      <c r="ER33" s="8">
        <v>100.96599999999999</v>
      </c>
      <c r="ES33" s="8">
        <v>99.236999999999995</v>
      </c>
      <c r="ET33" s="8">
        <v>95.426000000000002</v>
      </c>
      <c r="EU33" s="8">
        <v>95.171999999999997</v>
      </c>
      <c r="EV33" s="8">
        <v>97.56</v>
      </c>
      <c r="EW33" s="8">
        <v>97.85</v>
      </c>
      <c r="EX33" s="8">
        <v>95.495999999999995</v>
      </c>
      <c r="EY33" s="8">
        <v>100.086</v>
      </c>
      <c r="EZ33" s="8">
        <v>106.30200000000001</v>
      </c>
      <c r="FA33" s="8">
        <v>110.01300000000001</v>
      </c>
      <c r="FB33" s="8">
        <v>109.648</v>
      </c>
      <c r="FC33" s="8">
        <v>105.884</v>
      </c>
      <c r="FD33" s="8">
        <v>105.955</v>
      </c>
      <c r="FE33" s="8">
        <v>105.354</v>
      </c>
      <c r="FF33" s="8">
        <v>106.45099999999999</v>
      </c>
      <c r="FG33" s="8">
        <v>110.221</v>
      </c>
      <c r="FH33" s="8">
        <v>107.273</v>
      </c>
      <c r="FI33" s="8">
        <v>107.02500000000001</v>
      </c>
      <c r="FJ33" s="8">
        <v>101.589</v>
      </c>
      <c r="FK33" s="8">
        <v>101.16</v>
      </c>
      <c r="FL33" s="8">
        <v>100.241</v>
      </c>
      <c r="FM33" s="8">
        <v>98.353999999999999</v>
      </c>
      <c r="FN33" s="8">
        <v>103.869</v>
      </c>
      <c r="FO33" s="8">
        <v>111</v>
      </c>
      <c r="FP33" s="8">
        <v>108.631</v>
      </c>
      <c r="FQ33" s="8">
        <v>107.145</v>
      </c>
      <c r="FR33" s="8">
        <v>103.327</v>
      </c>
      <c r="FS33" s="8">
        <v>97.066000000000003</v>
      </c>
      <c r="FT33" s="8">
        <v>97.918000000000006</v>
      </c>
      <c r="FU33" s="8">
        <v>99.688999999999993</v>
      </c>
      <c r="FV33" s="8">
        <v>100.226</v>
      </c>
      <c r="FW33" s="8">
        <v>101.681</v>
      </c>
      <c r="FX33" s="8">
        <v>101.574</v>
      </c>
      <c r="FY33" s="8">
        <v>109.09099999999999</v>
      </c>
      <c r="FZ33" s="8">
        <v>109.76</v>
      </c>
      <c r="GA33" s="8">
        <v>117.471</v>
      </c>
      <c r="GB33" s="8">
        <v>121.78400000000001</v>
      </c>
      <c r="GC33" s="8">
        <v>126.251</v>
      </c>
      <c r="GD33" s="8">
        <v>128.107</v>
      </c>
      <c r="GE33" s="8">
        <v>136.953</v>
      </c>
      <c r="GF33" s="8">
        <v>139.01400000000001</v>
      </c>
      <c r="GG33" s="8">
        <v>137.79</v>
      </c>
      <c r="GH33" s="8">
        <v>133.18899999999999</v>
      </c>
      <c r="GI33" s="8">
        <v>134.56800000000001</v>
      </c>
      <c r="GJ33" s="8">
        <v>134.15700000000001</v>
      </c>
      <c r="GK33" s="8">
        <v>128.99700000000001</v>
      </c>
      <c r="GL33" s="8">
        <v>120.40600000000001</v>
      </c>
      <c r="GM33" s="8">
        <v>124.47499999999999</v>
      </c>
      <c r="GN33" s="8">
        <v>125.607</v>
      </c>
      <c r="GO33" s="8">
        <v>130.898</v>
      </c>
      <c r="GP33" s="8">
        <v>133.43299999999999</v>
      </c>
      <c r="GQ33" s="8">
        <v>125.586</v>
      </c>
      <c r="GR33" s="8">
        <v>125.292</v>
      </c>
      <c r="GS33" s="8">
        <v>119.797</v>
      </c>
      <c r="GT33" s="8">
        <v>131.352</v>
      </c>
      <c r="GU33" s="8">
        <v>124.655</v>
      </c>
      <c r="GV33" s="8">
        <v>107.158</v>
      </c>
      <c r="GW33" s="8">
        <v>94.685000000000002</v>
      </c>
      <c r="GX33" s="8">
        <v>93.393000000000001</v>
      </c>
      <c r="GY33" s="8">
        <v>82.852999999999994</v>
      </c>
      <c r="GZ33" s="8">
        <v>124.123</v>
      </c>
      <c r="HA33" s="8">
        <v>115.78</v>
      </c>
      <c r="HB33" s="8">
        <v>109.373</v>
      </c>
      <c r="HC33" s="8">
        <v>107.417</v>
      </c>
      <c r="HD33" s="8">
        <v>101.358</v>
      </c>
      <c r="HE33" s="8">
        <v>110.32299999999999</v>
      </c>
      <c r="HF33" s="8">
        <v>112.738</v>
      </c>
      <c r="HG33" s="8">
        <v>106.77200000000001</v>
      </c>
      <c r="HH33" s="8">
        <v>108.575</v>
      </c>
      <c r="HI33" s="8">
        <v>108.22</v>
      </c>
      <c r="HJ33" s="8">
        <v>110.456</v>
      </c>
      <c r="HK33" s="8">
        <v>108.639</v>
      </c>
      <c r="HL33" s="8">
        <v>107.825</v>
      </c>
      <c r="HM33" s="8">
        <v>104.562</v>
      </c>
      <c r="HN33" s="8">
        <v>103.791</v>
      </c>
      <c r="HO33" s="8">
        <v>116.39</v>
      </c>
      <c r="HP33" s="8">
        <v>123.6</v>
      </c>
      <c r="HQ33" s="8">
        <v>129.054</v>
      </c>
      <c r="HR33" s="8">
        <v>142.166</v>
      </c>
      <c r="HS33" s="8">
        <v>141.83099999999999</v>
      </c>
      <c r="HT33" s="8">
        <v>125.087</v>
      </c>
      <c r="HU33" s="8">
        <v>122.09099999999999</v>
      </c>
      <c r="HV33" s="8">
        <v>119.953</v>
      </c>
      <c r="HW33" s="8">
        <v>122.758</v>
      </c>
      <c r="HX33" s="8">
        <v>119.908</v>
      </c>
      <c r="HY33" s="8">
        <v>134.74299999999999</v>
      </c>
      <c r="HZ33" s="8">
        <v>146.68899999999999</v>
      </c>
      <c r="IA33" s="8">
        <v>163.642</v>
      </c>
      <c r="IB33" s="8">
        <v>140.37700000000001</v>
      </c>
      <c r="IC33" s="8">
        <v>130.07499999999999</v>
      </c>
      <c r="ID33" s="8">
        <v>130.179</v>
      </c>
      <c r="IE33" s="8">
        <v>132.053</v>
      </c>
      <c r="IF33" s="8">
        <v>111.113</v>
      </c>
      <c r="IG33" s="8">
        <v>108.744</v>
      </c>
      <c r="IH33" s="8">
        <v>109.53700000000001</v>
      </c>
      <c r="II33" s="8">
        <v>122.69</v>
      </c>
      <c r="IJ33" s="8">
        <v>140.34899999999999</v>
      </c>
      <c r="IK33" s="8">
        <v>148.697</v>
      </c>
      <c r="IL33" s="8">
        <v>150.18100000000001</v>
      </c>
      <c r="IM33" s="8">
        <v>160.75</v>
      </c>
      <c r="IN33" s="8">
        <v>147.52600000000001</v>
      </c>
      <c r="IO33" s="8">
        <v>134.99299999999999</v>
      </c>
      <c r="IP33" s="8">
        <v>136.501</v>
      </c>
      <c r="IQ33" s="8">
        <v>139.684</v>
      </c>
      <c r="IR33" s="8">
        <v>140.708</v>
      </c>
      <c r="IS33" s="8">
        <v>153.46600000000001</v>
      </c>
      <c r="IT33" s="8">
        <v>166.477</v>
      </c>
      <c r="IU33" s="8">
        <v>163.76599999999999</v>
      </c>
      <c r="IV33" s="8">
        <v>147.495</v>
      </c>
      <c r="IW33" s="8">
        <v>141.572</v>
      </c>
      <c r="IX33" s="8">
        <v>147.268</v>
      </c>
      <c r="IY33" s="8">
        <v>151.29599999999999</v>
      </c>
      <c r="IZ33" s="8">
        <v>150.369</v>
      </c>
      <c r="JA33" s="8">
        <v>161.125</v>
      </c>
      <c r="JB33" s="8">
        <v>164.31</v>
      </c>
      <c r="JC33" s="8">
        <v>167.011</v>
      </c>
      <c r="JD33" s="8">
        <v>162.18199999999999</v>
      </c>
      <c r="JE33" s="8">
        <v>152.209</v>
      </c>
      <c r="JF33" s="8">
        <v>143.31299999999999</v>
      </c>
      <c r="JG33" s="8">
        <v>134.90799999999999</v>
      </c>
      <c r="JH33" s="8">
        <v>142.53899999999999</v>
      </c>
      <c r="JI33" s="8">
        <v>159.00800000000001</v>
      </c>
      <c r="JJ33" s="8">
        <v>172.37200000000001</v>
      </c>
      <c r="JK33" s="8">
        <v>176.80500000000001</v>
      </c>
      <c r="JL33" s="8">
        <v>177.45099999999999</v>
      </c>
      <c r="JM33" s="8">
        <v>172.35400000000001</v>
      </c>
      <c r="JN33" s="8">
        <v>150.85599999999999</v>
      </c>
      <c r="JO33" s="8">
        <v>155.40199999999999</v>
      </c>
      <c r="JP33" s="8">
        <v>162.91499999999999</v>
      </c>
      <c r="JQ33" s="8">
        <v>163.626</v>
      </c>
      <c r="JR33" s="8">
        <v>175.02799999999999</v>
      </c>
      <c r="JS33" s="8">
        <v>189.62299999999999</v>
      </c>
      <c r="JT33" s="8">
        <v>208.87899999999999</v>
      </c>
      <c r="JU33" s="8">
        <v>206.477</v>
      </c>
      <c r="JV33" s="8">
        <v>197.172</v>
      </c>
      <c r="JW33" s="8">
        <v>204.00399999999999</v>
      </c>
      <c r="JX33" s="8">
        <v>199.90299999999999</v>
      </c>
      <c r="JY33" s="8">
        <v>208.83699999999999</v>
      </c>
      <c r="JZ33" s="8">
        <v>207.80099999999999</v>
      </c>
      <c r="KA33" s="8">
        <v>207.19499999999999</v>
      </c>
      <c r="KB33" s="8">
        <v>189.13499999999999</v>
      </c>
      <c r="KC33" s="8">
        <v>177.363</v>
      </c>
      <c r="KD33" s="8">
        <v>169.59299999999999</v>
      </c>
      <c r="KE33" s="8">
        <v>169.892</v>
      </c>
      <c r="KF33" s="8">
        <v>168.90600000000001</v>
      </c>
      <c r="KG33" s="8">
        <v>182.55</v>
      </c>
      <c r="KH33" s="8">
        <v>196.899</v>
      </c>
      <c r="KI33" s="8">
        <v>200.30600000000001</v>
      </c>
      <c r="KJ33" s="8">
        <v>189.59899999999999</v>
      </c>
      <c r="KK33" s="8">
        <v>199.49600000000001</v>
      </c>
      <c r="KL33" s="8">
        <v>189.602</v>
      </c>
      <c r="KM33" s="8">
        <v>164.828</v>
      </c>
      <c r="KN33" s="8">
        <v>144.16</v>
      </c>
      <c r="KO33" s="8">
        <v>143.255</v>
      </c>
      <c r="KP33" s="8">
        <v>140.31299999999999</v>
      </c>
      <c r="KQ33" s="8">
        <v>151.14599999999999</v>
      </c>
      <c r="KR33" s="8">
        <v>153.374</v>
      </c>
      <c r="KS33" s="8">
        <v>153.41300000000001</v>
      </c>
      <c r="KT33" s="8">
        <v>163.619</v>
      </c>
      <c r="KU33" s="8">
        <v>144.25800000000001</v>
      </c>
      <c r="KV33" s="8">
        <v>145.864</v>
      </c>
      <c r="KW33" s="8">
        <v>147.75</v>
      </c>
      <c r="KX33" s="8">
        <v>146.65</v>
      </c>
      <c r="KY33" s="8">
        <v>139.71700000000001</v>
      </c>
      <c r="KZ33" s="8">
        <v>139.72300000000001</v>
      </c>
      <c r="LA33" s="8">
        <v>148.88300000000001</v>
      </c>
      <c r="LB33" s="8">
        <v>173.72900000000001</v>
      </c>
      <c r="LC33" s="8">
        <v>184.815</v>
      </c>
      <c r="LD33" s="8">
        <v>189.91200000000001</v>
      </c>
      <c r="LE33" s="8">
        <v>189.214</v>
      </c>
      <c r="LF33" s="8">
        <v>175.309</v>
      </c>
      <c r="LG33" s="8">
        <v>173.16200000000001</v>
      </c>
      <c r="LH33" s="8">
        <v>170.066</v>
      </c>
      <c r="LI33" s="8">
        <v>171.27799999999999</v>
      </c>
      <c r="LJ33" s="8">
        <v>170.404</v>
      </c>
      <c r="LK33" s="8">
        <v>194.001</v>
      </c>
      <c r="LL33" s="8">
        <v>202.428</v>
      </c>
      <c r="LM33" s="8">
        <v>205.75</v>
      </c>
      <c r="LN33" s="8">
        <v>214.804</v>
      </c>
      <c r="LO33" s="8">
        <v>226.26599999999999</v>
      </c>
      <c r="LP33" s="8">
        <v>215.328</v>
      </c>
      <c r="LQ33" s="8">
        <v>213.387</v>
      </c>
      <c r="LR33" s="8">
        <v>207.16900000000001</v>
      </c>
      <c r="LS33" s="8">
        <v>184.852</v>
      </c>
      <c r="LT33" s="8">
        <v>192.018</v>
      </c>
      <c r="LU33" s="8">
        <v>200.22499999999999</v>
      </c>
      <c r="LV33" s="8">
        <v>190.345</v>
      </c>
      <c r="LW33" s="8">
        <v>201.56200000000001</v>
      </c>
      <c r="LX33" s="8">
        <v>214.32400000000001</v>
      </c>
      <c r="LY33" s="8">
        <v>230.55500000000001</v>
      </c>
      <c r="LZ33" s="8">
        <v>236.941</v>
      </c>
      <c r="MA33" s="8">
        <v>234.11600000000001</v>
      </c>
      <c r="MB33" s="8">
        <v>229.88800000000001</v>
      </c>
      <c r="MC33" s="8">
        <v>225.92599999999999</v>
      </c>
      <c r="MD33" s="8">
        <v>227.38</v>
      </c>
      <c r="ME33" s="8">
        <v>228.881</v>
      </c>
      <c r="MF33" s="8">
        <v>220.26499999999999</v>
      </c>
      <c r="MG33" s="8">
        <v>219.57300000000001</v>
      </c>
      <c r="MH33" s="8">
        <v>238.84800000000001</v>
      </c>
      <c r="MI33" s="8">
        <v>260.99400000000003</v>
      </c>
      <c r="MJ33" s="8">
        <v>273.98599999999999</v>
      </c>
      <c r="MK33" s="8">
        <v>272.21600000000001</v>
      </c>
      <c r="ML33" s="8">
        <v>260.40199999999999</v>
      </c>
      <c r="MM33" s="8">
        <v>257.78500000000003</v>
      </c>
      <c r="MN33" s="8">
        <v>259.32299999999998</v>
      </c>
      <c r="MO33" s="8">
        <v>263.35500000000002</v>
      </c>
      <c r="MP33" s="8">
        <v>256.488</v>
      </c>
      <c r="MQ33" s="8">
        <v>253.964</v>
      </c>
      <c r="MR33" s="8">
        <v>272.37299999999999</v>
      </c>
      <c r="MS33" s="8">
        <v>296.89499999999998</v>
      </c>
      <c r="MT33" s="8">
        <v>293.94</v>
      </c>
      <c r="MU33" s="8">
        <v>279.875</v>
      </c>
      <c r="MV33" s="8">
        <v>265.09500000000003</v>
      </c>
      <c r="MW33" s="8">
        <v>268.32799999999997</v>
      </c>
      <c r="MX33" s="8">
        <v>272.517</v>
      </c>
      <c r="MY33" s="8">
        <v>270.39</v>
      </c>
      <c r="MZ33" s="8">
        <v>269.71300000000002</v>
      </c>
      <c r="NA33" s="8">
        <v>285.77800000000002</v>
      </c>
      <c r="NB33" s="8">
        <v>285.73200000000003</v>
      </c>
      <c r="NC33" s="8">
        <v>281.86799999999999</v>
      </c>
      <c r="ND33" s="8">
        <v>279.12700000000001</v>
      </c>
      <c r="NE33" s="8">
        <v>282.11200000000002</v>
      </c>
      <c r="NF33" s="8">
        <v>279.70699999999999</v>
      </c>
      <c r="NG33" s="8">
        <v>275.149</v>
      </c>
      <c r="NH33" s="8">
        <v>267.63099999999997</v>
      </c>
      <c r="NI33" s="8">
        <v>274.77699999999999</v>
      </c>
      <c r="NJ33" s="8">
        <v>289.17</v>
      </c>
      <c r="NK33" s="8">
        <v>283.25599999999997</v>
      </c>
      <c r="NL33" s="8">
        <v>296.75700000000001</v>
      </c>
      <c r="NM33" s="8">
        <v>301.93599999999998</v>
      </c>
      <c r="NN33" s="8">
        <v>283.64499999999998</v>
      </c>
      <c r="NO33" s="8">
        <v>297.32799999999997</v>
      </c>
      <c r="NP33" s="8">
        <v>292.44099999999997</v>
      </c>
      <c r="NQ33" s="8">
        <v>335.98599999999999</v>
      </c>
      <c r="NR33" s="8">
        <v>353.42</v>
      </c>
      <c r="NS33" s="8">
        <v>362.52</v>
      </c>
      <c r="NT33" s="8">
        <v>366.18099999999998</v>
      </c>
      <c r="NU33" s="8">
        <v>341.56900000000002</v>
      </c>
      <c r="NV33" s="8">
        <v>321.47399999999999</v>
      </c>
      <c r="NW33" s="8">
        <v>322.49599999999998</v>
      </c>
      <c r="NX33" s="8">
        <v>321.54700000000003</v>
      </c>
      <c r="NY33" s="8">
        <v>316.113</v>
      </c>
      <c r="NZ33" s="8">
        <v>316.83999999999997</v>
      </c>
      <c r="OA33" s="8">
        <v>309.83699999999999</v>
      </c>
      <c r="OB33" s="8">
        <v>305.185</v>
      </c>
      <c r="OC33" s="8">
        <v>299.83699999999999</v>
      </c>
      <c r="OD33" s="8">
        <v>294.19499999999999</v>
      </c>
      <c r="OE33" s="8">
        <v>292.18599999999998</v>
      </c>
      <c r="OF33" s="8">
        <v>287.22300000000001</v>
      </c>
      <c r="OG33" s="8">
        <v>314.29399999999998</v>
      </c>
      <c r="OH33" s="8">
        <v>342.32600000000002</v>
      </c>
      <c r="OI33" s="8">
        <v>350.19600000000003</v>
      </c>
      <c r="OJ33" s="8">
        <v>342.12799999999999</v>
      </c>
      <c r="OK33" s="8">
        <v>340.76799999999997</v>
      </c>
      <c r="OL33" s="8">
        <v>328.23</v>
      </c>
      <c r="OM33" s="8">
        <v>304.642</v>
      </c>
      <c r="ON33" s="8">
        <v>284.47699999999998</v>
      </c>
      <c r="OO33" s="8">
        <v>306.815</v>
      </c>
      <c r="OP33" s="8">
        <v>293.59899999999999</v>
      </c>
      <c r="OQ33" s="8">
        <v>283.39800000000002</v>
      </c>
      <c r="OR33" s="8">
        <v>279.15600000000001</v>
      </c>
      <c r="OS33" s="8">
        <v>274.95100000000002</v>
      </c>
      <c r="OT33" s="8">
        <v>279.16199999999998</v>
      </c>
      <c r="OU33" s="8">
        <v>279.14800000000002</v>
      </c>
      <c r="OV33" s="8">
        <v>280.98</v>
      </c>
      <c r="OW33" s="8">
        <v>292.47699999999998</v>
      </c>
      <c r="OX33" s="8">
        <v>268.66899999999998</v>
      </c>
      <c r="OY33" s="8">
        <v>262.50200000000001</v>
      </c>
      <c r="OZ33" s="8">
        <v>258.28800000000001</v>
      </c>
      <c r="PA33" s="8">
        <v>252.852</v>
      </c>
      <c r="PB33" s="8">
        <v>249.51599999999999</v>
      </c>
      <c r="PC33" s="8">
        <v>250.79300000000001</v>
      </c>
      <c r="PD33" s="8">
        <v>223.82599999999999</v>
      </c>
      <c r="PE33" s="8">
        <v>210.44</v>
      </c>
      <c r="PF33" s="8">
        <v>217.41499999999999</v>
      </c>
      <c r="PG33" s="8">
        <v>221.39500000000001</v>
      </c>
      <c r="PH33" s="8">
        <v>220.952</v>
      </c>
      <c r="PI33" s="8">
        <v>217.511</v>
      </c>
      <c r="PJ33" s="8">
        <v>219.363</v>
      </c>
      <c r="PK33" s="8">
        <v>230.327</v>
      </c>
      <c r="PL33" s="8">
        <v>231.08600000000001</v>
      </c>
      <c r="PM33" s="8">
        <v>251.43799999999999</v>
      </c>
      <c r="PN33" s="8">
        <v>272.61200000000002</v>
      </c>
      <c r="PO33" s="8">
        <v>255.17</v>
      </c>
      <c r="PP33" s="8">
        <v>250.55199999999999</v>
      </c>
      <c r="PQ33" s="8">
        <v>233.374</v>
      </c>
      <c r="PR33" s="8">
        <v>228.417</v>
      </c>
      <c r="PS33" s="8">
        <v>232.642</v>
      </c>
      <c r="PT33" s="8">
        <v>221.601</v>
      </c>
      <c r="PU33" s="8">
        <v>220.411</v>
      </c>
      <c r="PV33" s="8">
        <v>223.91900000000001</v>
      </c>
      <c r="PW33" s="8">
        <v>218.864</v>
      </c>
      <c r="PX33" s="8">
        <v>215.53800000000001</v>
      </c>
      <c r="PY33" s="8">
        <v>216.149</v>
      </c>
      <c r="PZ33" s="8">
        <v>194.99</v>
      </c>
      <c r="QA33" s="8">
        <v>193.066</v>
      </c>
      <c r="QB33" s="8">
        <v>190.61</v>
      </c>
      <c r="QC33" s="8">
        <v>187.86699999999999</v>
      </c>
      <c r="QD33" s="8">
        <v>186.21600000000001</v>
      </c>
      <c r="QE33" s="8">
        <v>186.01499999999999</v>
      </c>
      <c r="QF33" s="8">
        <v>188.49299999999999</v>
      </c>
      <c r="QG33" s="8">
        <v>185.58600000000001</v>
      </c>
      <c r="QH33" s="8">
        <v>187.39099999999999</v>
      </c>
      <c r="QI33" s="8">
        <v>182.00399999999999</v>
      </c>
      <c r="QJ33" s="8">
        <v>183.85300000000001</v>
      </c>
      <c r="QK33" s="8">
        <v>188.87899999999999</v>
      </c>
      <c r="QL33" s="8">
        <v>181.98099999999999</v>
      </c>
      <c r="QM33" s="8">
        <v>175.84</v>
      </c>
      <c r="QN33" s="8">
        <v>175.52600000000001</v>
      </c>
      <c r="QO33" s="8">
        <v>174.10599999999999</v>
      </c>
      <c r="QP33" s="8">
        <v>173.07400000000001</v>
      </c>
      <c r="QQ33" s="8">
        <v>171.69300000000001</v>
      </c>
      <c r="QR33" s="8">
        <v>167.80500000000001</v>
      </c>
      <c r="QS33" s="8">
        <v>171.67599999999999</v>
      </c>
      <c r="QT33" s="8">
        <v>175.45699999999999</v>
      </c>
      <c r="QU33" s="8">
        <v>172.74600000000001</v>
      </c>
      <c r="QV33" s="8">
        <v>179.72499999999999</v>
      </c>
      <c r="QW33" s="8">
        <v>194.886</v>
      </c>
      <c r="QX33" s="8">
        <v>211.34200000000001</v>
      </c>
      <c r="QY33" s="8">
        <v>213.494</v>
      </c>
      <c r="QZ33" s="8">
        <v>214.63800000000001</v>
      </c>
      <c r="RA33" s="8">
        <v>213.92699999999999</v>
      </c>
      <c r="RB33" s="8">
        <v>209.99</v>
      </c>
      <c r="RC33" s="8">
        <v>202.50800000000001</v>
      </c>
      <c r="RD33" s="8">
        <v>193.55600000000001</v>
      </c>
      <c r="RE33" s="8">
        <v>194.249</v>
      </c>
      <c r="RF33" s="8">
        <v>197.07499999999999</v>
      </c>
      <c r="RG33" s="8">
        <v>196.191</v>
      </c>
      <c r="RH33" s="8">
        <v>194.726</v>
      </c>
      <c r="RI33" s="8">
        <v>193.125</v>
      </c>
      <c r="RJ33" s="8">
        <v>195.72399999999999</v>
      </c>
      <c r="RK33" s="8">
        <v>205.21100000000001</v>
      </c>
      <c r="RL33" s="8">
        <v>204.81800000000001</v>
      </c>
      <c r="RM33" s="8">
        <v>204.94300000000001</v>
      </c>
      <c r="RN33" s="8">
        <v>204.26300000000001</v>
      </c>
      <c r="RO33" s="8">
        <v>192.99</v>
      </c>
      <c r="RP33" s="8">
        <v>192.834</v>
      </c>
      <c r="RQ33" s="8">
        <v>187.059</v>
      </c>
      <c r="RR33" s="8">
        <v>177.999</v>
      </c>
      <c r="RS33" s="8">
        <v>176.93799999999999</v>
      </c>
      <c r="RT33" s="8">
        <v>172.86199999999999</v>
      </c>
      <c r="RU33" s="8">
        <v>175.14699999999999</v>
      </c>
      <c r="RV33" s="8">
        <v>174.43600000000001</v>
      </c>
      <c r="RW33" s="8">
        <v>173.22200000000001</v>
      </c>
      <c r="RX33" s="8">
        <v>160.42599999999999</v>
      </c>
      <c r="RY33" s="8">
        <v>162.61099999999999</v>
      </c>
      <c r="RZ33" s="8">
        <v>163.42400000000001</v>
      </c>
      <c r="SA33" s="8">
        <v>161.03899999999999</v>
      </c>
      <c r="SB33" s="8">
        <v>159.65</v>
      </c>
      <c r="SC33" s="8">
        <v>188.131</v>
      </c>
      <c r="SD33" s="8">
        <v>190.613</v>
      </c>
      <c r="SE33" s="8">
        <v>194.381</v>
      </c>
      <c r="SF33" s="8">
        <v>194.59100000000001</v>
      </c>
      <c r="SG33" s="8">
        <v>189.61699999999999</v>
      </c>
      <c r="SH33" s="8">
        <v>189.24700000000001</v>
      </c>
      <c r="SI33" s="8">
        <v>188.947</v>
      </c>
      <c r="SJ33" s="8">
        <v>187.83199999999999</v>
      </c>
      <c r="SK33" s="8">
        <v>189.10599999999999</v>
      </c>
      <c r="SL33" s="8">
        <v>192.357</v>
      </c>
      <c r="SM33" s="8">
        <v>193.696</v>
      </c>
      <c r="SN33" s="8">
        <v>177.27099999999999</v>
      </c>
      <c r="SO33" s="8">
        <v>183.29</v>
      </c>
      <c r="SP33" s="8">
        <v>196.755</v>
      </c>
      <c r="SQ33" s="8">
        <v>208.91499999999999</v>
      </c>
      <c r="SR33" s="8">
        <v>230.14500000000001</v>
      </c>
      <c r="SS33" s="8">
        <v>239.58799999999999</v>
      </c>
      <c r="ST33" s="8">
        <v>255.09700000000001</v>
      </c>
    </row>
    <row r="34" spans="1:514" s="2" customFormat="1" x14ac:dyDescent="0.25"/>
    <row r="35" spans="1:514" s="2" customFormat="1" x14ac:dyDescent="0.25"/>
    <row r="36" spans="1:514" s="2" customFormat="1" x14ac:dyDescent="0.25"/>
    <row r="37" spans="1:514" s="2" customFormat="1" x14ac:dyDescent="0.25">
      <c r="B37" s="2" t="s">
        <v>415</v>
      </c>
    </row>
    <row r="38" spans="1:514" s="2" customFormat="1" x14ac:dyDescent="0.25">
      <c r="B38" s="6" t="s">
        <v>426</v>
      </c>
      <c r="C38" s="2">
        <f>_xlfn.XMATCH(B38,$B$25:$B$34)</f>
        <v>1</v>
      </c>
      <c r="F38" s="8" t="e" cm="1">
        <f t="array" aca="1" ref="F38" ca="1">INDEX(F$25:F$34,$C38)-INDEX(F$25:F$34,$C39)</f>
        <v>#VALUE!</v>
      </c>
      <c r="G38" s="8" cm="1">
        <f t="array" aca="1" ref="G38" ca="1">INDEX(G$25:G$34,$C38)-INDEX(G$25:G$34,$C39)</f>
        <v>12.911000000000001</v>
      </c>
      <c r="H38" s="8" cm="1">
        <f t="array" aca="1" ref="H38" ca="1">INDEX(H$25:H$34,$C38)-INDEX(H$25:H$34,$C39)</f>
        <v>-4.4870000000000232</v>
      </c>
      <c r="I38" s="8" cm="1">
        <f t="array" aca="1" ref="I38" ca="1">INDEX(I$25:I$34,$C38)-INDEX(I$25:I$34,$C39)</f>
        <v>14.854000000000042</v>
      </c>
      <c r="J38" s="8" cm="1">
        <f t="array" aca="1" ref="J38" ca="1">INDEX(J$25:J$34,$C38)-INDEX(J$25:J$34,$C39)</f>
        <v>8.8410000000000082</v>
      </c>
      <c r="K38" s="8" cm="1">
        <f t="array" aca="1" ref="K38" ca="1">INDEX(K$25:K$34,$C38)-INDEX(K$25:K$34,$C39)</f>
        <v>37.196000000000026</v>
      </c>
      <c r="L38" s="8" cm="1">
        <f t="array" aca="1" ref="L38" ca="1">INDEX(L$25:L$34,$C38)-INDEX(L$25:L$34,$C39)</f>
        <v>75.713999999999999</v>
      </c>
      <c r="M38" s="8" cm="1">
        <f t="array" aca="1" ref="M38" ca="1">INDEX(M$25:M$34,$C38)-INDEX(M$25:M$34,$C39)</f>
        <v>44.684000000000026</v>
      </c>
      <c r="N38" s="8" cm="1">
        <f t="array" aca="1" ref="N38" ca="1">INDEX(N$25:N$34,$C38)-INDEX(N$25:N$34,$C39)</f>
        <v>59.197000000000003</v>
      </c>
      <c r="O38" s="8" cm="1">
        <f t="array" aca="1" ref="O38" ca="1">INDEX(O$25:O$34,$C38)-INDEX(O$25:O$34,$C39)</f>
        <v>19.771999999999991</v>
      </c>
      <c r="P38" s="8" cm="1">
        <f t="array" aca="1" ref="P38" ca="1">INDEX(P$25:P$34,$C38)-INDEX(P$25:P$34,$C39)</f>
        <v>38.854999999999961</v>
      </c>
      <c r="Q38" s="8" cm="1">
        <f t="array" aca="1" ref="Q38" ca="1">INDEX(Q$25:Q$34,$C38)-INDEX(Q$25:Q$34,$C39)</f>
        <v>60.374000000000024</v>
      </c>
      <c r="R38" s="8" cm="1">
        <f t="array" aca="1" ref="R38" ca="1">INDEX(R$25:R$34,$C38)-INDEX(R$25:R$34,$C39)</f>
        <v>138.67899999999997</v>
      </c>
      <c r="S38" s="8" cm="1">
        <f t="array" aca="1" ref="S38" ca="1">INDEX(S$25:S$34,$C38)-INDEX(S$25:S$34,$C39)</f>
        <v>145.08199999999999</v>
      </c>
      <c r="T38" s="8" cm="1">
        <f t="array" aca="1" ref="T38" ca="1">INDEX(T$25:T$34,$C38)-INDEX(T$25:T$34,$C39)</f>
        <v>87.903999999999996</v>
      </c>
      <c r="U38" s="8" cm="1">
        <f t="array" aca="1" ref="U38" ca="1">INDEX(U$25:U$34,$C38)-INDEX(U$25:U$34,$C39)</f>
        <v>82.630999999999972</v>
      </c>
      <c r="V38" s="8" cm="1">
        <f t="array" aca="1" ref="V38" ca="1">INDEX(V$25:V$34,$C38)-INDEX(V$25:V$34,$C39)</f>
        <v>42.601999999999975</v>
      </c>
      <c r="W38" s="8" cm="1">
        <f t="array" aca="1" ref="W38" ca="1">INDEX(W$25:W$34,$C38)-INDEX(W$25:W$34,$C39)</f>
        <v>31.796000000000049</v>
      </c>
      <c r="X38" s="8" cm="1">
        <f t="array" aca="1" ref="X38" ca="1">INDEX(X$25:X$34,$C38)-INDEX(X$25:X$34,$C39)</f>
        <v>33.723000000000013</v>
      </c>
      <c r="Y38" s="8" cm="1">
        <f t="array" aca="1" ref="Y38" ca="1">INDEX(Y$25:Y$34,$C38)-INDEX(Y$25:Y$34,$C39)</f>
        <v>53.259000000000015</v>
      </c>
      <c r="Z38" s="8" cm="1">
        <f t="array" aca="1" ref="Z38" ca="1">INDEX(Z$25:Z$34,$C38)-INDEX(Z$25:Z$34,$C39)</f>
        <v>70.187999999999988</v>
      </c>
      <c r="AA38" s="8" cm="1">
        <f t="array" aca="1" ref="AA38" ca="1">INDEX(AA$25:AA$34,$C38)-INDEX(AA$25:AA$34,$C39)</f>
        <v>48.480999999999995</v>
      </c>
      <c r="AB38" s="8" cm="1">
        <f t="array" aca="1" ref="AB38" ca="1">INDEX(AB$25:AB$34,$C38)-INDEX(AB$25:AB$34,$C39)</f>
        <v>13.959000000000003</v>
      </c>
      <c r="AC38" s="8" cm="1">
        <f t="array" aca="1" ref="AC38" ca="1">INDEX(AC$25:AC$34,$C38)-INDEX(AC$25:AC$34,$C39)</f>
        <v>18.768000000000029</v>
      </c>
      <c r="AD38" s="8" cm="1">
        <f t="array" aca="1" ref="AD38" ca="1">INDEX(AD$25:AD$34,$C38)-INDEX(AD$25:AD$34,$C39)</f>
        <v>28.744000000000028</v>
      </c>
      <c r="AE38" s="8" cm="1">
        <f t="array" aca="1" ref="AE38" ca="1">INDEX(AE$25:AE$34,$C38)-INDEX(AE$25:AE$34,$C39)</f>
        <v>25.678999999999974</v>
      </c>
      <c r="AF38" s="8" cm="1">
        <f t="array" aca="1" ref="AF38" ca="1">INDEX(AF$25:AF$34,$C38)-INDEX(AF$25:AF$34,$C39)</f>
        <v>20.322000000000003</v>
      </c>
      <c r="AG38" s="8" cm="1">
        <f t="array" aca="1" ref="AG38" ca="1">INDEX(AG$25:AG$34,$C38)-INDEX(AG$25:AG$34,$C39)</f>
        <v>-21.814999999999998</v>
      </c>
      <c r="AH38" s="8" cm="1">
        <f t="array" aca="1" ref="AH38" ca="1">INDEX(AH$25:AH$34,$C38)-INDEX(AH$25:AH$34,$C39)</f>
        <v>-46.055999999999983</v>
      </c>
      <c r="AI38" s="8" cm="1">
        <f t="array" aca="1" ref="AI38" ca="1">INDEX(AI$25:AI$34,$C38)-INDEX(AI$25:AI$34,$C39)</f>
        <v>-52.83299999999997</v>
      </c>
      <c r="AJ38" s="8" cm="1">
        <f t="array" aca="1" ref="AJ38" ca="1">INDEX(AJ$25:AJ$34,$C38)-INDEX(AJ$25:AJ$34,$C39)</f>
        <v>-32.906999999999982</v>
      </c>
      <c r="AK38" s="8" cm="1">
        <f t="array" aca="1" ref="AK38" ca="1">INDEX(AK$25:AK$34,$C38)-INDEX(AK$25:AK$34,$C39)</f>
        <v>-18.478999999999985</v>
      </c>
      <c r="AL38" s="8" cm="1">
        <f t="array" aca="1" ref="AL38" ca="1">INDEX(AL$25:AL$34,$C38)-INDEX(AL$25:AL$34,$C39)</f>
        <v>-23.747000000000014</v>
      </c>
      <c r="AM38" s="8" cm="1">
        <f t="array" aca="1" ref="AM38" ca="1">INDEX(AM$25:AM$34,$C38)-INDEX(AM$25:AM$34,$C39)</f>
        <v>-29.782000000000039</v>
      </c>
      <c r="AN38" s="8" cm="1">
        <f t="array" aca="1" ref="AN38" ca="1">INDEX(AN$25:AN$34,$C38)-INDEX(AN$25:AN$34,$C39)</f>
        <v>-34.356999999999971</v>
      </c>
      <c r="AO38" s="8" cm="1">
        <f t="array" aca="1" ref="AO38" ca="1">INDEX(AO$25:AO$34,$C38)-INDEX(AO$25:AO$34,$C39)</f>
        <v>-39.608000000000004</v>
      </c>
      <c r="AP38" s="8" cm="1">
        <f t="array" aca="1" ref="AP38" ca="1">INDEX(AP$25:AP$34,$C38)-INDEX(AP$25:AP$34,$C39)</f>
        <v>-48.473000000000013</v>
      </c>
      <c r="AQ38" s="8" cm="1">
        <f t="array" aca="1" ref="AQ38" ca="1">INDEX(AQ$25:AQ$34,$C38)-INDEX(AQ$25:AQ$34,$C39)</f>
        <v>-95.265000000000043</v>
      </c>
      <c r="AR38" s="8" cm="1">
        <f t="array" aca="1" ref="AR38" ca="1">INDEX(AR$25:AR$34,$C38)-INDEX(AR$25:AR$34,$C39)</f>
        <v>-42.728999999999985</v>
      </c>
      <c r="AS38" s="8" cm="1">
        <f t="array" aca="1" ref="AS38" ca="1">INDEX(AS$25:AS$34,$C38)-INDEX(AS$25:AS$34,$C39)</f>
        <v>-21.12700000000001</v>
      </c>
      <c r="AT38" s="8" cm="1">
        <f t="array" aca="1" ref="AT38" ca="1">INDEX(AT$25:AT$34,$C38)-INDEX(AT$25:AT$34,$C39)</f>
        <v>-5.6800000000000068</v>
      </c>
      <c r="AU38" s="8" cm="1">
        <f t="array" aca="1" ref="AU38" ca="1">INDEX(AU$25:AU$34,$C38)-INDEX(AU$25:AU$34,$C39)</f>
        <v>36.20999999999998</v>
      </c>
      <c r="AV38" s="8" cm="1">
        <f t="array" aca="1" ref="AV38" ca="1">INDEX(AV$25:AV$34,$C38)-INDEX(AV$25:AV$34,$C39)</f>
        <v>10.369000000000028</v>
      </c>
      <c r="AW38" s="8" cm="1">
        <f t="array" aca="1" ref="AW38" ca="1">INDEX(AW$25:AW$34,$C38)-INDEX(AW$25:AW$34,$C39)</f>
        <v>20.637</v>
      </c>
      <c r="AX38" s="8" cm="1">
        <f t="array" aca="1" ref="AX38" ca="1">INDEX(AX$25:AX$34,$C38)-INDEX(AX$25:AX$34,$C39)</f>
        <v>-50.081000000000074</v>
      </c>
      <c r="AY38" s="8" cm="1">
        <f t="array" aca="1" ref="AY38" ca="1">INDEX(AY$25:AY$34,$C38)-INDEX(AY$25:AY$34,$C39)</f>
        <v>-56.158000000000015</v>
      </c>
      <c r="AZ38" s="8" cm="1">
        <f t="array" aca="1" ref="AZ38" ca="1">INDEX(AZ$25:AZ$34,$C38)-INDEX(AZ$25:AZ$34,$C39)</f>
        <v>-22.567999999999984</v>
      </c>
      <c r="BA38" s="8" cm="1">
        <f t="array" aca="1" ref="BA38" ca="1">INDEX(BA$25:BA$34,$C38)-INDEX(BA$25:BA$34,$C39)</f>
        <v>10.01400000000001</v>
      </c>
      <c r="BB38" s="8" cm="1">
        <f t="array" aca="1" ref="BB38" ca="1">INDEX(BB$25:BB$34,$C38)-INDEX(BB$25:BB$34,$C39)</f>
        <v>3.3009999999999877</v>
      </c>
      <c r="BC38" s="8" cm="1">
        <f t="array" aca="1" ref="BC38" ca="1">INDEX(BC$25:BC$34,$C38)-INDEX(BC$25:BC$34,$C39)</f>
        <v>52.963999999999999</v>
      </c>
      <c r="BD38" s="8" cm="1">
        <f t="array" aca="1" ref="BD38" ca="1">INDEX(BD$25:BD$34,$C38)-INDEX(BD$25:BD$34,$C39)</f>
        <v>125.16399999999999</v>
      </c>
      <c r="BE38" s="8" cm="1">
        <f t="array" aca="1" ref="BE38" ca="1">INDEX(BE$25:BE$34,$C38)-INDEX(BE$25:BE$34,$C39)</f>
        <v>74.533999999999935</v>
      </c>
      <c r="BF38" s="8" cm="1">
        <f t="array" aca="1" ref="BF38" ca="1">INDEX(BF$25:BF$34,$C38)-INDEX(BF$25:BF$34,$C39)</f>
        <v>-24.592999999999961</v>
      </c>
      <c r="BG38" s="8" cm="1">
        <f t="array" aca="1" ref="BG38" ca="1">INDEX(BG$25:BG$34,$C38)-INDEX(BG$25:BG$34,$C39)</f>
        <v>-11.413000000000011</v>
      </c>
      <c r="BH38" s="8" cm="1">
        <f t="array" aca="1" ref="BH38" ca="1">INDEX(BH$25:BH$34,$C38)-INDEX(BH$25:BH$34,$C39)</f>
        <v>-73.205999999999904</v>
      </c>
      <c r="BI38" s="8" cm="1">
        <f t="array" aca="1" ref="BI38" ca="1">INDEX(BI$25:BI$34,$C38)-INDEX(BI$25:BI$34,$C39)</f>
        <v>-85.825000000000045</v>
      </c>
      <c r="BJ38" s="8" cm="1">
        <f t="array" aca="1" ref="BJ38" ca="1">INDEX(BJ$25:BJ$34,$C38)-INDEX(BJ$25:BJ$34,$C39)</f>
        <v>-61.773000000000025</v>
      </c>
      <c r="BK38" s="8" cm="1">
        <f t="array" aca="1" ref="BK38" ca="1">INDEX(BK$25:BK$34,$C38)-INDEX(BK$25:BK$34,$C39)</f>
        <v>-33.967999999999961</v>
      </c>
      <c r="BL38" s="8" cm="1">
        <f t="array" aca="1" ref="BL38" ca="1">INDEX(BL$25:BL$34,$C38)-INDEX(BL$25:BL$34,$C39)</f>
        <v>-25.011999999999944</v>
      </c>
      <c r="BM38" s="8" cm="1">
        <f t="array" aca="1" ref="BM38" ca="1">INDEX(BM$25:BM$34,$C38)-INDEX(BM$25:BM$34,$C39)</f>
        <v>-59.841000000000008</v>
      </c>
      <c r="BN38" s="8" cm="1">
        <f t="array" aca="1" ref="BN38" ca="1">INDEX(BN$25:BN$34,$C38)-INDEX(BN$25:BN$34,$C39)</f>
        <v>-21.024000000000001</v>
      </c>
      <c r="BO38" s="8" cm="1">
        <f t="array" aca="1" ref="BO38" ca="1">INDEX(BO$25:BO$34,$C38)-INDEX(BO$25:BO$34,$C39)</f>
        <v>19.449000000000012</v>
      </c>
      <c r="BP38" s="8" cm="1">
        <f t="array" aca="1" ref="BP38" ca="1">INDEX(BP$25:BP$34,$C38)-INDEX(BP$25:BP$34,$C39)</f>
        <v>136.49299999999999</v>
      </c>
      <c r="BQ38" s="8" cm="1">
        <f t="array" aca="1" ref="BQ38" ca="1">INDEX(BQ$25:BQ$34,$C38)-INDEX(BQ$25:BQ$34,$C39)</f>
        <v>13.968000000000075</v>
      </c>
      <c r="BR38" s="8" cm="1">
        <f t="array" aca="1" ref="BR38" ca="1">INDEX(BR$25:BR$34,$C38)-INDEX(BR$25:BR$34,$C39)</f>
        <v>-68.972999999999956</v>
      </c>
      <c r="BS38" s="8" cm="1">
        <f t="array" aca="1" ref="BS38" ca="1">INDEX(BS$25:BS$34,$C38)-INDEX(BS$25:BS$34,$C39)</f>
        <v>44.173000000000002</v>
      </c>
      <c r="BT38" s="8" cm="1">
        <f t="array" aca="1" ref="BT38" ca="1">INDEX(BT$25:BT$34,$C38)-INDEX(BT$25:BT$34,$C39)</f>
        <v>-105.75600000000009</v>
      </c>
      <c r="BU38" s="8" cm="1">
        <f t="array" aca="1" ref="BU38" ca="1">INDEX(BU$25:BU$34,$C38)-INDEX(BU$25:BU$34,$C39)</f>
        <v>-201.34000000000003</v>
      </c>
      <c r="BV38" s="8" cm="1">
        <f t="array" aca="1" ref="BV38" ca="1">INDEX(BV$25:BV$34,$C38)-INDEX(BV$25:BV$34,$C39)</f>
        <v>-155.33899999999994</v>
      </c>
      <c r="BW38" s="8" cm="1">
        <f t="array" aca="1" ref="BW38" ca="1">INDEX(BW$25:BW$34,$C38)-INDEX(BW$25:BW$34,$C39)</f>
        <v>-120.33000000000004</v>
      </c>
      <c r="BX38" s="8" cm="1">
        <f t="array" aca="1" ref="BX38" ca="1">INDEX(BX$25:BX$34,$C38)-INDEX(BX$25:BX$34,$C39)</f>
        <v>21.175000000000011</v>
      </c>
      <c r="BY38" s="8" cm="1">
        <f t="array" aca="1" ref="BY38" ca="1">INDEX(BY$25:BY$34,$C38)-INDEX(BY$25:BY$34,$C39)</f>
        <v>-16.920000000000016</v>
      </c>
      <c r="BZ38" s="8" cm="1">
        <f t="array" aca="1" ref="BZ38" ca="1">INDEX(BZ$25:BZ$34,$C38)-INDEX(BZ$25:BZ$34,$C39)</f>
        <v>78.166999999999973</v>
      </c>
      <c r="CA38" s="8" cm="1">
        <f t="array" aca="1" ref="CA38" ca="1">INDEX(CA$25:CA$34,$C38)-INDEX(CA$25:CA$34,$C39)</f>
        <v>111.02999999999997</v>
      </c>
      <c r="CB38" s="8" cm="1">
        <f t="array" aca="1" ref="CB38" ca="1">INDEX(CB$25:CB$34,$C38)-INDEX(CB$25:CB$34,$C39)</f>
        <v>32.687000000000012</v>
      </c>
      <c r="CC38" s="8" cm="1">
        <f t="array" aca="1" ref="CC38" ca="1">INDEX(CC$25:CC$34,$C38)-INDEX(CC$25:CC$34,$C39)</f>
        <v>94.463000000000022</v>
      </c>
      <c r="CD38" s="8" cm="1">
        <f t="array" aca="1" ref="CD38" ca="1">INDEX(CD$25:CD$34,$C38)-INDEX(CD$25:CD$34,$C39)</f>
        <v>115.34499999999997</v>
      </c>
      <c r="CE38" s="8" cm="1">
        <f t="array" aca="1" ref="CE38" ca="1">INDEX(CE$25:CE$34,$C38)-INDEX(CE$25:CE$34,$C39)</f>
        <v>139.13999999999999</v>
      </c>
      <c r="CF38" s="8" cm="1">
        <f t="array" aca="1" ref="CF38" ca="1">INDEX(CF$25:CF$34,$C38)-INDEX(CF$25:CF$34,$C39)</f>
        <v>147.99600000000001</v>
      </c>
      <c r="CG38" s="8" cm="1">
        <f t="array" aca="1" ref="CG38" ca="1">INDEX(CG$25:CG$34,$C38)-INDEX(CG$25:CG$34,$C39)</f>
        <v>104.54700000000003</v>
      </c>
      <c r="CH38" s="8" cm="1">
        <f t="array" aca="1" ref="CH38" ca="1">INDEX(CH$25:CH$34,$C38)-INDEX(CH$25:CH$34,$C39)</f>
        <v>73.15100000000001</v>
      </c>
      <c r="CI38" s="8" cm="1">
        <f t="array" aca="1" ref="CI38" ca="1">INDEX(CI$25:CI$34,$C38)-INDEX(CI$25:CI$34,$C39)</f>
        <v>96.98599999999999</v>
      </c>
      <c r="CJ38" s="8" cm="1">
        <f t="array" aca="1" ref="CJ38" ca="1">INDEX(CJ$25:CJ$34,$C38)-INDEX(CJ$25:CJ$34,$C39)</f>
        <v>121.49400000000003</v>
      </c>
      <c r="CK38" s="8" cm="1">
        <f t="array" aca="1" ref="CK38" ca="1">INDEX(CK$25:CK$34,$C38)-INDEX(CK$25:CK$34,$C39)</f>
        <v>130.68800000000002</v>
      </c>
      <c r="CL38" s="8" cm="1">
        <f t="array" aca="1" ref="CL38" ca="1">INDEX(CL$25:CL$34,$C38)-INDEX(CL$25:CL$34,$C39)</f>
        <v>119.29900000000001</v>
      </c>
      <c r="CM38" s="8" cm="1">
        <f t="array" aca="1" ref="CM38" ca="1">INDEX(CM$25:CM$34,$C38)-INDEX(CM$25:CM$34,$C39)</f>
        <v>145.59599999999998</v>
      </c>
      <c r="CN38" s="8" cm="1">
        <f t="array" aca="1" ref="CN38" ca="1">INDEX(CN$25:CN$34,$C38)-INDEX(CN$25:CN$34,$C39)</f>
        <v>143.81799999999998</v>
      </c>
      <c r="CO38" s="8" cm="1">
        <f t="array" aca="1" ref="CO38" ca="1">INDEX(CO$25:CO$34,$C38)-INDEX(CO$25:CO$34,$C39)</f>
        <v>143.626</v>
      </c>
      <c r="CP38" s="8" cm="1">
        <f t="array" aca="1" ref="CP38" ca="1">INDEX(CP$25:CP$34,$C38)-INDEX(CP$25:CP$34,$C39)</f>
        <v>140.60499999999996</v>
      </c>
      <c r="CQ38" s="8" cm="1">
        <f t="array" aca="1" ref="CQ38" ca="1">INDEX(CQ$25:CQ$34,$C38)-INDEX(CQ$25:CQ$34,$C39)</f>
        <v>142.982</v>
      </c>
      <c r="CR38" s="8" cm="1">
        <f t="array" aca="1" ref="CR38" ca="1">INDEX(CR$25:CR$34,$C38)-INDEX(CR$25:CR$34,$C39)</f>
        <v>143.64800000000002</v>
      </c>
      <c r="CS38" s="8" cm="1">
        <f t="array" aca="1" ref="CS38" ca="1">INDEX(CS$25:CS$34,$C38)-INDEX(CS$25:CS$34,$C39)</f>
        <v>141.667</v>
      </c>
      <c r="CT38" s="8" cm="1">
        <f t="array" aca="1" ref="CT38" ca="1">INDEX(CT$25:CT$34,$C38)-INDEX(CT$25:CT$34,$C39)</f>
        <v>144.959</v>
      </c>
      <c r="CU38" s="8" cm="1">
        <f t="array" aca="1" ref="CU38" ca="1">INDEX(CU$25:CU$34,$C38)-INDEX(CU$25:CU$34,$C39)</f>
        <v>145.28899999999999</v>
      </c>
      <c r="CV38" s="8" cm="1">
        <f t="array" aca="1" ref="CV38" ca="1">INDEX(CV$25:CV$34,$C38)-INDEX(CV$25:CV$34,$C39)</f>
        <v>139.59</v>
      </c>
      <c r="CW38" s="8" cm="1">
        <f t="array" aca="1" ref="CW38" ca="1">INDEX(CW$25:CW$34,$C38)-INDEX(CW$25:CW$34,$C39)</f>
        <v>138.84000000000003</v>
      </c>
      <c r="CX38" s="8" cm="1">
        <f t="array" aca="1" ref="CX38" ca="1">INDEX(CX$25:CX$34,$C38)-INDEX(CX$25:CX$34,$C39)</f>
        <v>141.87900000000002</v>
      </c>
      <c r="CY38" s="8" cm="1">
        <f t="array" aca="1" ref="CY38" ca="1">INDEX(CY$25:CY$34,$C38)-INDEX(CY$25:CY$34,$C39)</f>
        <v>145.22399999999999</v>
      </c>
      <c r="CZ38" s="8" cm="1">
        <f t="array" aca="1" ref="CZ38" ca="1">INDEX(CZ$25:CZ$34,$C38)-INDEX(CZ$25:CZ$34,$C39)</f>
        <v>143.899</v>
      </c>
      <c r="DA38" s="8" cm="1">
        <f t="array" aca="1" ref="DA38" ca="1">INDEX(DA$25:DA$34,$C38)-INDEX(DA$25:DA$34,$C39)</f>
        <v>134.52699999999999</v>
      </c>
      <c r="DB38" s="8" cm="1">
        <f t="array" aca="1" ref="DB38" ca="1">INDEX(DB$25:DB$34,$C38)-INDEX(DB$25:DB$34,$C39)</f>
        <v>133.84599999999998</v>
      </c>
      <c r="DC38" s="8" cm="1">
        <f t="array" aca="1" ref="DC38" ca="1">INDEX(DC$25:DC$34,$C38)-INDEX(DC$25:DC$34,$C39)</f>
        <v>128.63</v>
      </c>
      <c r="DD38" s="8" cm="1">
        <f t="array" aca="1" ref="DD38" ca="1">INDEX(DD$25:DD$34,$C38)-INDEX(DD$25:DD$34,$C39)</f>
        <v>133.39000000000001</v>
      </c>
      <c r="DE38" s="8" cm="1">
        <f t="array" aca="1" ref="DE38" ca="1">INDEX(DE$25:DE$34,$C38)-INDEX(DE$25:DE$34,$C39)</f>
        <v>134.309</v>
      </c>
      <c r="DF38" s="8" cm="1">
        <f t="array" aca="1" ref="DF38" ca="1">INDEX(DF$25:DF$34,$C38)-INDEX(DF$25:DF$34,$C39)</f>
        <v>123.38399999999999</v>
      </c>
      <c r="DG38" s="8" cm="1">
        <f t="array" aca="1" ref="DG38" ca="1">INDEX(DG$25:DG$34,$C38)-INDEX(DG$25:DG$34,$C39)</f>
        <v>133.18799999999996</v>
      </c>
      <c r="DH38" s="8" cm="1">
        <f t="array" aca="1" ref="DH38" ca="1">INDEX(DH$25:DH$34,$C38)-INDEX(DH$25:DH$34,$C39)</f>
        <v>131.45599999999999</v>
      </c>
      <c r="DI38" s="8" cm="1">
        <f t="array" aca="1" ref="DI38" ca="1">INDEX(DI$25:DI$34,$C38)-INDEX(DI$25:DI$34,$C39)</f>
        <v>135.124</v>
      </c>
      <c r="DJ38" s="8" cm="1">
        <f t="array" aca="1" ref="DJ38" ca="1">INDEX(DJ$25:DJ$34,$C38)-INDEX(DJ$25:DJ$34,$C39)</f>
        <v>132.39600000000002</v>
      </c>
      <c r="DK38" s="8" cm="1">
        <f t="array" aca="1" ref="DK38" ca="1">INDEX(DK$25:DK$34,$C38)-INDEX(DK$25:DK$34,$C39)</f>
        <v>135.12200000000001</v>
      </c>
      <c r="DL38" s="8" cm="1">
        <f t="array" aca="1" ref="DL38" ca="1">INDEX(DL$25:DL$34,$C38)-INDEX(DL$25:DL$34,$C39)</f>
        <v>135.48699999999997</v>
      </c>
      <c r="DM38" s="8" cm="1">
        <f t="array" aca="1" ref="DM38" ca="1">INDEX(DM$25:DM$34,$C38)-INDEX(DM$25:DM$34,$C39)</f>
        <v>129.965</v>
      </c>
      <c r="DN38" s="8" cm="1">
        <f t="array" aca="1" ref="DN38" ca="1">INDEX(DN$25:DN$34,$C38)-INDEX(DN$25:DN$34,$C39)</f>
        <v>122.81799999999998</v>
      </c>
      <c r="DO38" s="8" cm="1">
        <f t="array" aca="1" ref="DO38" ca="1">INDEX(DO$25:DO$34,$C38)-INDEX(DO$25:DO$34,$C39)</f>
        <v>120.48299999999998</v>
      </c>
      <c r="DP38" s="8" cm="1">
        <f t="array" aca="1" ref="DP38" ca="1">INDEX(DP$25:DP$34,$C38)-INDEX(DP$25:DP$34,$C39)</f>
        <v>124.06700000000001</v>
      </c>
      <c r="DQ38" s="8" cm="1">
        <f t="array" aca="1" ref="DQ38" ca="1">INDEX(DQ$25:DQ$34,$C38)-INDEX(DQ$25:DQ$34,$C39)</f>
        <v>121.73600000000002</v>
      </c>
      <c r="DR38" s="8" cm="1">
        <f t="array" aca="1" ref="DR38" ca="1">INDEX(DR$25:DR$34,$C38)-INDEX(DR$25:DR$34,$C39)</f>
        <v>124.77599999999998</v>
      </c>
      <c r="DS38" s="8" cm="1">
        <f t="array" aca="1" ref="DS38" ca="1">INDEX(DS$25:DS$34,$C38)-INDEX(DS$25:DS$34,$C39)</f>
        <v>122.143</v>
      </c>
      <c r="DT38" s="8" cm="1">
        <f t="array" aca="1" ref="DT38" ca="1">INDEX(DT$25:DT$34,$C38)-INDEX(DT$25:DT$34,$C39)</f>
        <v>121.59200000000004</v>
      </c>
      <c r="DU38" s="8" cm="1">
        <f t="array" aca="1" ref="DU38" ca="1">INDEX(DU$25:DU$34,$C38)-INDEX(DU$25:DU$34,$C39)</f>
        <v>121.34800000000001</v>
      </c>
      <c r="DV38" s="8" cm="1">
        <f t="array" aca="1" ref="DV38" ca="1">INDEX(DV$25:DV$34,$C38)-INDEX(DV$25:DV$34,$C39)</f>
        <v>120.71399999999997</v>
      </c>
      <c r="DW38" s="8" cm="1">
        <f t="array" aca="1" ref="DW38" ca="1">INDEX(DW$25:DW$34,$C38)-INDEX(DW$25:DW$34,$C39)</f>
        <v>117.08900000000003</v>
      </c>
      <c r="DX38" s="8" cm="1">
        <f t="array" aca="1" ref="DX38" ca="1">INDEX(DX$25:DX$34,$C38)-INDEX(DX$25:DX$34,$C39)</f>
        <v>119.256</v>
      </c>
      <c r="DY38" s="8" cm="1">
        <f t="array" aca="1" ref="DY38" ca="1">INDEX(DY$25:DY$34,$C38)-INDEX(DY$25:DY$34,$C39)</f>
        <v>122.12699999999998</v>
      </c>
      <c r="DZ38" s="8" cm="1">
        <f t="array" aca="1" ref="DZ38" ca="1">INDEX(DZ$25:DZ$34,$C38)-INDEX(DZ$25:DZ$34,$C39)</f>
        <v>119.65299999999999</v>
      </c>
      <c r="EA38" s="8" cm="1">
        <f t="array" aca="1" ref="EA38" ca="1">INDEX(EA$25:EA$34,$C38)-INDEX(EA$25:EA$34,$C39)</f>
        <v>117.541</v>
      </c>
      <c r="EB38" s="8" cm="1">
        <f t="array" aca="1" ref="EB38" ca="1">INDEX(EB$25:EB$34,$C38)-INDEX(EB$25:EB$34,$C39)</f>
        <v>118.63</v>
      </c>
      <c r="EC38" s="8" cm="1">
        <f t="array" aca="1" ref="EC38" ca="1">INDEX(EC$25:EC$34,$C38)-INDEX(EC$25:EC$34,$C39)</f>
        <v>118.26300000000001</v>
      </c>
      <c r="ED38" s="8" cm="1">
        <f t="array" aca="1" ref="ED38" ca="1">INDEX(ED$25:ED$34,$C38)-INDEX(ED$25:ED$34,$C39)</f>
        <v>118.82299999999998</v>
      </c>
      <c r="EE38" s="8" cm="1">
        <f t="array" aca="1" ref="EE38" ca="1">INDEX(EE$25:EE$34,$C38)-INDEX(EE$25:EE$34,$C39)</f>
        <v>118.71299999999999</v>
      </c>
      <c r="EF38" s="8" cm="1">
        <f t="array" aca="1" ref="EF38" ca="1">INDEX(EF$25:EF$34,$C38)-INDEX(EF$25:EF$34,$C39)</f>
        <v>117.16400000000002</v>
      </c>
      <c r="EG38" s="8" cm="1">
        <f t="array" aca="1" ref="EG38" ca="1">INDEX(EG$25:EG$34,$C38)-INDEX(EG$25:EG$34,$C39)</f>
        <v>118.68100000000001</v>
      </c>
      <c r="EH38" s="8" cm="1">
        <f t="array" aca="1" ref="EH38" ca="1">INDEX(EH$25:EH$34,$C38)-INDEX(EH$25:EH$34,$C39)</f>
        <v>116.92399999999998</v>
      </c>
      <c r="EI38" s="8" cm="1">
        <f t="array" aca="1" ref="EI38" ca="1">INDEX(EI$25:EI$34,$C38)-INDEX(EI$25:EI$34,$C39)</f>
        <v>116.542</v>
      </c>
      <c r="EJ38" s="8" cm="1">
        <f t="array" aca="1" ref="EJ38" ca="1">INDEX(EJ$25:EJ$34,$C38)-INDEX(EJ$25:EJ$34,$C39)</f>
        <v>115.99400000000003</v>
      </c>
      <c r="EK38" s="8" cm="1">
        <f t="array" aca="1" ref="EK38" ca="1">INDEX(EK$25:EK$34,$C38)-INDEX(EK$25:EK$34,$C39)</f>
        <v>121.66899999999998</v>
      </c>
      <c r="EL38" s="8" cm="1">
        <f t="array" aca="1" ref="EL38" ca="1">INDEX(EL$25:EL$34,$C38)-INDEX(EL$25:EL$34,$C39)</f>
        <v>128.11800000000002</v>
      </c>
      <c r="EM38" s="8" cm="1">
        <f t="array" aca="1" ref="EM38" ca="1">INDEX(EM$25:EM$34,$C38)-INDEX(EM$25:EM$34,$C39)</f>
        <v>127.91</v>
      </c>
      <c r="EN38" s="8" cm="1">
        <f t="array" aca="1" ref="EN38" ca="1">INDEX(EN$25:EN$34,$C38)-INDEX(EN$25:EN$34,$C39)</f>
        <v>134.28100000000001</v>
      </c>
      <c r="EO38" s="8" cm="1">
        <f t="array" aca="1" ref="EO38" ca="1">INDEX(EO$25:EO$34,$C38)-INDEX(EO$25:EO$34,$C39)</f>
        <v>127.899</v>
      </c>
      <c r="EP38" s="8" cm="1">
        <f t="array" aca="1" ref="EP38" ca="1">INDEX(EP$25:EP$34,$C38)-INDEX(EP$25:EP$34,$C39)</f>
        <v>121.12400000000002</v>
      </c>
      <c r="EQ38" s="8" cm="1">
        <f t="array" aca="1" ref="EQ38" ca="1">INDEX(EQ$25:EQ$34,$C38)-INDEX(EQ$25:EQ$34,$C39)</f>
        <v>132.95600000000002</v>
      </c>
      <c r="ER38" s="8" cm="1">
        <f t="array" aca="1" ref="ER38" ca="1">INDEX(ER$25:ER$34,$C38)-INDEX(ER$25:ER$34,$C39)</f>
        <v>129.95899999999997</v>
      </c>
      <c r="ES38" s="8" cm="1">
        <f t="array" aca="1" ref="ES38" ca="1">INDEX(ES$25:ES$34,$C38)-INDEX(ES$25:ES$34,$C39)</f>
        <v>131.52000000000001</v>
      </c>
      <c r="ET38" s="8" cm="1">
        <f t="array" aca="1" ref="ET38" ca="1">INDEX(ET$25:ET$34,$C38)-INDEX(ET$25:ET$34,$C39)</f>
        <v>129.429</v>
      </c>
      <c r="EU38" s="8" cm="1">
        <f t="array" aca="1" ref="EU38" ca="1">INDEX(EU$25:EU$34,$C38)-INDEX(EU$25:EU$34,$C39)</f>
        <v>135.05500000000004</v>
      </c>
      <c r="EV38" s="8" cm="1">
        <f t="array" aca="1" ref="EV38" ca="1">INDEX(EV$25:EV$34,$C38)-INDEX(EV$25:EV$34,$C39)</f>
        <v>137.67399999999998</v>
      </c>
      <c r="EW38" s="8" cm="1">
        <f t="array" aca="1" ref="EW38" ca="1">INDEX(EW$25:EW$34,$C38)-INDEX(EW$25:EW$34,$C39)</f>
        <v>122.952</v>
      </c>
      <c r="EX38" s="8" cm="1">
        <f t="array" aca="1" ref="EX38" ca="1">INDEX(EX$25:EX$34,$C38)-INDEX(EX$25:EX$34,$C39)</f>
        <v>120.05400000000003</v>
      </c>
      <c r="EY38" s="8" cm="1">
        <f t="array" aca="1" ref="EY38" ca="1">INDEX(EY$25:EY$34,$C38)-INDEX(EY$25:EY$34,$C39)</f>
        <v>118.20400000000001</v>
      </c>
      <c r="EZ38" s="8" cm="1">
        <f t="array" aca="1" ref="EZ38" ca="1">INDEX(EZ$25:EZ$34,$C38)-INDEX(EZ$25:EZ$34,$C39)</f>
        <v>125.16800000000001</v>
      </c>
      <c r="FA38" s="8" cm="1">
        <f t="array" aca="1" ref="FA38" ca="1">INDEX(FA$25:FA$34,$C38)-INDEX(FA$25:FA$34,$C39)</f>
        <v>126.45100000000002</v>
      </c>
      <c r="FB38" s="8" cm="1">
        <f t="array" aca="1" ref="FB38" ca="1">INDEX(FB$25:FB$34,$C38)-INDEX(FB$25:FB$34,$C39)</f>
        <v>128.22800000000001</v>
      </c>
      <c r="FC38" s="8" cm="1">
        <f t="array" aca="1" ref="FC38" ca="1">INDEX(FC$25:FC$34,$C38)-INDEX(FC$25:FC$34,$C39)</f>
        <v>124.76400000000001</v>
      </c>
      <c r="FD38" s="8" cm="1">
        <f t="array" aca="1" ref="FD38" ca="1">INDEX(FD$25:FD$34,$C38)-INDEX(FD$25:FD$34,$C39)</f>
        <v>119.45500000000001</v>
      </c>
      <c r="FE38" s="8" cm="1">
        <f t="array" aca="1" ref="FE38" ca="1">INDEX(FE$25:FE$34,$C38)-INDEX(FE$25:FE$34,$C39)</f>
        <v>124.61600000000001</v>
      </c>
      <c r="FF38" s="8" cm="1">
        <f t="array" aca="1" ref="FF38" ca="1">INDEX(FF$25:FF$34,$C38)-INDEX(FF$25:FF$34,$C39)</f>
        <v>123.19800000000004</v>
      </c>
      <c r="FG38" s="8" cm="1">
        <f t="array" aca="1" ref="FG38" ca="1">INDEX(FG$25:FG$34,$C38)-INDEX(FG$25:FG$34,$C39)</f>
        <v>125.00700000000001</v>
      </c>
      <c r="FH38" s="8" cm="1">
        <f t="array" aca="1" ref="FH38" ca="1">INDEX(FH$25:FH$34,$C38)-INDEX(FH$25:FH$34,$C39)</f>
        <v>129.67399999999998</v>
      </c>
      <c r="FI38" s="8" cm="1">
        <f t="array" aca="1" ref="FI38" ca="1">INDEX(FI$25:FI$34,$C38)-INDEX(FI$25:FI$34,$C39)</f>
        <v>131.85</v>
      </c>
      <c r="FJ38" s="8" cm="1">
        <f t="array" aca="1" ref="FJ38" ca="1">INDEX(FJ$25:FJ$34,$C38)-INDEX(FJ$25:FJ$34,$C39)</f>
        <v>146.91099999999997</v>
      </c>
      <c r="FK38" s="8" cm="1">
        <f t="array" aca="1" ref="FK38" ca="1">INDEX(FK$25:FK$34,$C38)-INDEX(FK$25:FK$34,$C39)</f>
        <v>153.03</v>
      </c>
      <c r="FL38" s="8" cm="1">
        <f t="array" aca="1" ref="FL38" ca="1">INDEX(FL$25:FL$34,$C38)-INDEX(FL$25:FL$34,$C39)</f>
        <v>142.11999999999998</v>
      </c>
      <c r="FM38" s="8" cm="1">
        <f t="array" aca="1" ref="FM38" ca="1">INDEX(FM$25:FM$34,$C38)-INDEX(FM$25:FM$34,$C39)</f>
        <v>138.43</v>
      </c>
      <c r="FN38" s="8" cm="1">
        <f t="array" aca="1" ref="FN38" ca="1">INDEX(FN$25:FN$34,$C38)-INDEX(FN$25:FN$34,$C39)</f>
        <v>139.20100000000002</v>
      </c>
      <c r="FO38" s="8" cm="1">
        <f t="array" aca="1" ref="FO38" ca="1">INDEX(FO$25:FO$34,$C38)-INDEX(FO$25:FO$34,$C39)</f>
        <v>138.53000000000003</v>
      </c>
      <c r="FP38" s="8" cm="1">
        <f t="array" aca="1" ref="FP38" ca="1">INDEX(FP$25:FP$34,$C38)-INDEX(FP$25:FP$34,$C39)</f>
        <v>150.15899999999999</v>
      </c>
      <c r="FQ38" s="8" cm="1">
        <f t="array" aca="1" ref="FQ38" ca="1">INDEX(FQ$25:FQ$34,$C38)-INDEX(FQ$25:FQ$34,$C39)</f>
        <v>153.27600000000001</v>
      </c>
      <c r="FR38" s="8" cm="1">
        <f t="array" aca="1" ref="FR38" ca="1">INDEX(FR$25:FR$34,$C38)-INDEX(FR$25:FR$34,$C39)</f>
        <v>150.65400000000002</v>
      </c>
      <c r="FS38" s="8" cm="1">
        <f t="array" aca="1" ref="FS38" ca="1">INDEX(FS$25:FS$34,$C38)-INDEX(FS$25:FS$34,$C39)</f>
        <v>143.81400000000002</v>
      </c>
      <c r="FT38" s="8" cm="1">
        <f t="array" aca="1" ref="FT38" ca="1">INDEX(FT$25:FT$34,$C38)-INDEX(FT$25:FT$34,$C39)</f>
        <v>142.25200000000001</v>
      </c>
      <c r="FU38" s="8" cm="1">
        <f t="array" aca="1" ref="FU38" ca="1">INDEX(FU$25:FU$34,$C38)-INDEX(FU$25:FU$34,$C39)</f>
        <v>142.517</v>
      </c>
      <c r="FV38" s="8" cm="1">
        <f t="array" aca="1" ref="FV38" ca="1">INDEX(FV$25:FV$34,$C38)-INDEX(FV$25:FV$34,$C39)</f>
        <v>139.30800000000002</v>
      </c>
      <c r="FW38" s="8" cm="1">
        <f t="array" aca="1" ref="FW38" ca="1">INDEX(FW$25:FW$34,$C38)-INDEX(FW$25:FW$34,$C39)</f>
        <v>138.56700000000001</v>
      </c>
      <c r="FX38" s="8" cm="1">
        <f t="array" aca="1" ref="FX38" ca="1">INDEX(FX$25:FX$34,$C38)-INDEX(FX$25:FX$34,$C39)</f>
        <v>136.54300000000001</v>
      </c>
      <c r="FY38" s="8" cm="1">
        <f t="array" aca="1" ref="FY38" ca="1">INDEX(FY$25:FY$34,$C38)-INDEX(FY$25:FY$34,$C39)</f>
        <v>137.14000000000001</v>
      </c>
      <c r="FZ38" s="8" cm="1">
        <f t="array" aca="1" ref="FZ38" ca="1">INDEX(FZ$25:FZ$34,$C38)-INDEX(FZ$25:FZ$34,$C39)</f>
        <v>130.721</v>
      </c>
      <c r="GA38" s="8" cm="1">
        <f t="array" aca="1" ref="GA38" ca="1">INDEX(GA$25:GA$34,$C38)-INDEX(GA$25:GA$34,$C39)</f>
        <v>137.39000000000001</v>
      </c>
      <c r="GB38" s="8" cm="1">
        <f t="array" aca="1" ref="GB38" ca="1">INDEX(GB$25:GB$34,$C38)-INDEX(GB$25:GB$34,$C39)</f>
        <v>136.42500000000001</v>
      </c>
      <c r="GC38" s="8" cm="1">
        <f t="array" aca="1" ref="GC38" ca="1">INDEX(GC$25:GC$34,$C38)-INDEX(GC$25:GC$34,$C39)</f>
        <v>134.09699999999998</v>
      </c>
      <c r="GD38" s="8" cm="1">
        <f t="array" aca="1" ref="GD38" ca="1">INDEX(GD$25:GD$34,$C38)-INDEX(GD$25:GD$34,$C39)</f>
        <v>129.38700000000003</v>
      </c>
      <c r="GE38" s="8" cm="1">
        <f t="array" aca="1" ref="GE38" ca="1">INDEX(GE$25:GE$34,$C38)-INDEX(GE$25:GE$34,$C39)</f>
        <v>135.35</v>
      </c>
      <c r="GF38" s="8" cm="1">
        <f t="array" aca="1" ref="GF38" ca="1">INDEX(GF$25:GF$34,$C38)-INDEX(GF$25:GF$34,$C39)</f>
        <v>140.96100000000004</v>
      </c>
      <c r="GG38" s="8" cm="1">
        <f t="array" aca="1" ref="GG38" ca="1">INDEX(GG$25:GG$34,$C38)-INDEX(GG$25:GG$34,$C39)</f>
        <v>131.99200000000002</v>
      </c>
      <c r="GH38" s="8" cm="1">
        <f t="array" aca="1" ref="GH38" ca="1">INDEX(GH$25:GH$34,$C38)-INDEX(GH$25:GH$34,$C39)</f>
        <v>136.12799999999999</v>
      </c>
      <c r="GI38" s="8" cm="1">
        <f t="array" aca="1" ref="GI38" ca="1">INDEX(GI$25:GI$34,$C38)-INDEX(GI$25:GI$34,$C39)</f>
        <v>146.76599999999999</v>
      </c>
      <c r="GJ38" s="8" cm="1">
        <f t="array" aca="1" ref="GJ38" ca="1">INDEX(GJ$25:GJ$34,$C38)-INDEX(GJ$25:GJ$34,$C39)</f>
        <v>142.12700000000001</v>
      </c>
      <c r="GK38" s="8" cm="1">
        <f t="array" aca="1" ref="GK38" ca="1">INDEX(GK$25:GK$34,$C38)-INDEX(GK$25:GK$34,$C39)</f>
        <v>144.48500000000001</v>
      </c>
      <c r="GL38" s="8" cm="1">
        <f t="array" aca="1" ref="GL38" ca="1">INDEX(GL$25:GL$34,$C38)-INDEX(GL$25:GL$34,$C39)</f>
        <v>142.38699999999997</v>
      </c>
      <c r="GM38" s="8" cm="1">
        <f t="array" aca="1" ref="GM38" ca="1">INDEX(GM$25:GM$34,$C38)-INDEX(GM$25:GM$34,$C39)</f>
        <v>132.70099999999999</v>
      </c>
      <c r="GN38" s="8" cm="1">
        <f t="array" aca="1" ref="GN38" ca="1">INDEX(GN$25:GN$34,$C38)-INDEX(GN$25:GN$34,$C39)</f>
        <v>134.84399999999999</v>
      </c>
      <c r="GO38" s="8" cm="1">
        <f t="array" aca="1" ref="GO38" ca="1">INDEX(GO$25:GO$34,$C38)-INDEX(GO$25:GO$34,$C39)</f>
        <v>127.68400000000003</v>
      </c>
      <c r="GP38" s="8" cm="1">
        <f t="array" aca="1" ref="GP38" ca="1">INDEX(GP$25:GP$34,$C38)-INDEX(GP$25:GP$34,$C39)</f>
        <v>134.51099999999997</v>
      </c>
      <c r="GQ38" s="8" cm="1">
        <f t="array" aca="1" ref="GQ38" ca="1">INDEX(GQ$25:GQ$34,$C38)-INDEX(GQ$25:GQ$34,$C39)</f>
        <v>121.91800000000001</v>
      </c>
      <c r="GR38" s="8" cm="1">
        <f t="array" aca="1" ref="GR38" ca="1">INDEX(GR$25:GR$34,$C38)-INDEX(GR$25:GR$34,$C39)</f>
        <v>113.70400000000001</v>
      </c>
      <c r="GS38" s="8" cm="1">
        <f t="array" aca="1" ref="GS38" ca="1">INDEX(GS$25:GS$34,$C38)-INDEX(GS$25:GS$34,$C39)</f>
        <v>120.72799999999998</v>
      </c>
      <c r="GT38" s="8" cm="1">
        <f t="array" aca="1" ref="GT38" ca="1">INDEX(GT$25:GT$34,$C38)-INDEX(GT$25:GT$34,$C39)</f>
        <v>122.12100000000004</v>
      </c>
      <c r="GU38" s="8" cm="1">
        <f t="array" aca="1" ref="GU38" ca="1">INDEX(GU$25:GU$34,$C38)-INDEX(GU$25:GU$34,$C39)</f>
        <v>129.762</v>
      </c>
      <c r="GV38" s="8" cm="1">
        <f t="array" aca="1" ref="GV38" ca="1">INDEX(GV$25:GV$34,$C38)-INDEX(GV$25:GV$34,$C39)</f>
        <v>153.68200000000002</v>
      </c>
      <c r="GW38" s="8" cm="1">
        <f t="array" aca="1" ref="GW38" ca="1">INDEX(GW$25:GW$34,$C38)-INDEX(GW$25:GW$34,$C39)</f>
        <v>114.25800000000001</v>
      </c>
      <c r="GX38" s="8" cm="1">
        <f t="array" aca="1" ref="GX38" ca="1">INDEX(GX$25:GX$34,$C38)-INDEX(GX$25:GX$34,$C39)</f>
        <v>117.74000000000001</v>
      </c>
      <c r="GY38" s="8" cm="1">
        <f t="array" aca="1" ref="GY38" ca="1">INDEX(GY$25:GY$34,$C38)-INDEX(GY$25:GY$34,$C39)</f>
        <v>128.12800000000001</v>
      </c>
      <c r="GZ38" s="8" cm="1">
        <f t="array" aca="1" ref="GZ38" ca="1">INDEX(GZ$25:GZ$34,$C38)-INDEX(GZ$25:GZ$34,$C39)</f>
        <v>127.10900000000001</v>
      </c>
      <c r="HA38" s="8" cm="1">
        <f t="array" aca="1" ref="HA38" ca="1">INDEX(HA$25:HA$34,$C38)-INDEX(HA$25:HA$34,$C39)</f>
        <v>143.34299999999999</v>
      </c>
      <c r="HB38" s="8" cm="1">
        <f t="array" aca="1" ref="HB38" ca="1">INDEX(HB$25:HB$34,$C38)-INDEX(HB$25:HB$34,$C39)</f>
        <v>140.38400000000001</v>
      </c>
      <c r="HC38" s="8" cm="1">
        <f t="array" aca="1" ref="HC38" ca="1">INDEX(HC$25:HC$34,$C38)-INDEX(HC$25:HC$34,$C39)</f>
        <v>132.41499999999999</v>
      </c>
      <c r="HD38" s="8" cm="1">
        <f t="array" aca="1" ref="HD38" ca="1">INDEX(HD$25:HD$34,$C38)-INDEX(HD$25:HD$34,$C39)</f>
        <v>138.72399999999999</v>
      </c>
      <c r="HE38" s="8" cm="1">
        <f t="array" aca="1" ref="HE38" ca="1">INDEX(HE$25:HE$34,$C38)-INDEX(HE$25:HE$34,$C39)</f>
        <v>142.423</v>
      </c>
      <c r="HF38" s="8" cm="1">
        <f t="array" aca="1" ref="HF38" ca="1">INDEX(HF$25:HF$34,$C38)-INDEX(HF$25:HF$34,$C39)</f>
        <v>145.76000000000002</v>
      </c>
      <c r="HG38" s="8" cm="1">
        <f t="array" aca="1" ref="HG38" ca="1">INDEX(HG$25:HG$34,$C38)-INDEX(HG$25:HG$34,$C39)</f>
        <v>139.49100000000001</v>
      </c>
      <c r="HH38" s="8" cm="1">
        <f t="array" aca="1" ref="HH38" ca="1">INDEX(HH$25:HH$34,$C38)-INDEX(HH$25:HH$34,$C39)</f>
        <v>137.47599999999997</v>
      </c>
      <c r="HI38" s="8" cm="1">
        <f t="array" aca="1" ref="HI38" ca="1">INDEX(HI$25:HI$34,$C38)-INDEX(HI$25:HI$34,$C39)</f>
        <v>134.31700000000001</v>
      </c>
      <c r="HJ38" s="8" cm="1">
        <f t="array" aca="1" ref="HJ38" ca="1">INDEX(HJ$25:HJ$34,$C38)-INDEX(HJ$25:HJ$34,$C39)</f>
        <v>133.33000000000001</v>
      </c>
      <c r="HK38" s="8" cm="1">
        <f t="array" aca="1" ref="HK38" ca="1">INDEX(HK$25:HK$34,$C38)-INDEX(HK$25:HK$34,$C39)</f>
        <v>149.31899999999999</v>
      </c>
      <c r="HL38" s="8" cm="1">
        <f t="array" aca="1" ref="HL38" ca="1">INDEX(HL$25:HL$34,$C38)-INDEX(HL$25:HL$34,$C39)</f>
        <v>147.18599999999998</v>
      </c>
      <c r="HM38" s="8" cm="1">
        <f t="array" aca="1" ref="HM38" ca="1">INDEX(HM$25:HM$34,$C38)-INDEX(HM$25:HM$34,$C39)</f>
        <v>138.18300000000002</v>
      </c>
      <c r="HN38" s="8" cm="1">
        <f t="array" aca="1" ref="HN38" ca="1">INDEX(HN$25:HN$34,$C38)-INDEX(HN$25:HN$34,$C39)</f>
        <v>142.73299999999998</v>
      </c>
      <c r="HO38" s="8" cm="1">
        <f t="array" aca="1" ref="HO38" ca="1">INDEX(HO$25:HO$34,$C38)-INDEX(HO$25:HO$34,$C39)</f>
        <v>133.25300000000001</v>
      </c>
      <c r="HP38" s="8" cm="1">
        <f t="array" aca="1" ref="HP38" ca="1">INDEX(HP$25:HP$34,$C38)-INDEX(HP$25:HP$34,$C39)</f>
        <v>114.64800000000002</v>
      </c>
      <c r="HQ38" s="8" cm="1">
        <f t="array" aca="1" ref="HQ38" ca="1">INDEX(HQ$25:HQ$34,$C38)-INDEX(HQ$25:HQ$34,$C39)</f>
        <v>122.64600000000002</v>
      </c>
      <c r="HR38" s="8" cm="1">
        <f t="array" aca="1" ref="HR38" ca="1">INDEX(HR$25:HR$34,$C38)-INDEX(HR$25:HR$34,$C39)</f>
        <v>123.88899999999998</v>
      </c>
      <c r="HS38" s="8" cm="1">
        <f t="array" aca="1" ref="HS38" ca="1">INDEX(HS$25:HS$34,$C38)-INDEX(HS$25:HS$34,$C39)</f>
        <v>143.41500000000002</v>
      </c>
      <c r="HT38" s="8" cm="1">
        <f t="array" aca="1" ref="HT38" ca="1">INDEX(HT$25:HT$34,$C38)-INDEX(HT$25:HT$34,$C39)</f>
        <v>137.54500000000002</v>
      </c>
      <c r="HU38" s="8" cm="1">
        <f t="array" aca="1" ref="HU38" ca="1">INDEX(HU$25:HU$34,$C38)-INDEX(HU$25:HU$34,$C39)</f>
        <v>148.98500000000001</v>
      </c>
      <c r="HV38" s="8" cm="1">
        <f t="array" aca="1" ref="HV38" ca="1">INDEX(HV$25:HV$34,$C38)-INDEX(HV$25:HV$34,$C39)</f>
        <v>139.68299999999996</v>
      </c>
      <c r="HW38" s="8" cm="1">
        <f t="array" aca="1" ref="HW38" ca="1">INDEX(HW$25:HW$34,$C38)-INDEX(HW$25:HW$34,$C39)</f>
        <v>139.50700000000001</v>
      </c>
      <c r="HX38" s="8" cm="1">
        <f t="array" aca="1" ref="HX38" ca="1">INDEX(HX$25:HX$34,$C38)-INDEX(HX$25:HX$34,$C39)</f>
        <v>110.553</v>
      </c>
      <c r="HY38" s="8" cm="1">
        <f t="array" aca="1" ref="HY38" ca="1">INDEX(HY$25:HY$34,$C38)-INDEX(HY$25:HY$34,$C39)</f>
        <v>114.68700000000001</v>
      </c>
      <c r="HZ38" s="8" cm="1">
        <f t="array" aca="1" ref="HZ38" ca="1">INDEX(HZ$25:HZ$34,$C38)-INDEX(HZ$25:HZ$34,$C39)</f>
        <v>137.30499999999998</v>
      </c>
      <c r="IA38" s="8" cm="1">
        <f t="array" aca="1" ref="IA38" ca="1">INDEX(IA$25:IA$34,$C38)-INDEX(IA$25:IA$34,$C39)</f>
        <v>134.66500000000002</v>
      </c>
      <c r="IB38" s="8" cm="1">
        <f t="array" aca="1" ref="IB38" ca="1">INDEX(IB$25:IB$34,$C38)-INDEX(IB$25:IB$34,$C39)</f>
        <v>120.78700000000001</v>
      </c>
      <c r="IC38" s="8" cm="1">
        <f t="array" aca="1" ref="IC38" ca="1">INDEX(IC$25:IC$34,$C38)-INDEX(IC$25:IC$34,$C39)</f>
        <v>142.25799999999998</v>
      </c>
      <c r="ID38" s="8" cm="1">
        <f t="array" aca="1" ref="ID38" ca="1">INDEX(ID$25:ID$34,$C38)-INDEX(ID$25:ID$34,$C39)</f>
        <v>139.864</v>
      </c>
      <c r="IE38" s="8" cm="1">
        <f t="array" aca="1" ref="IE38" ca="1">INDEX(IE$25:IE$34,$C38)-INDEX(IE$25:IE$34,$C39)</f>
        <v>156.28200000000001</v>
      </c>
      <c r="IF38" s="8" cm="1">
        <f t="array" aca="1" ref="IF38" ca="1">INDEX(IF$25:IF$34,$C38)-INDEX(IF$25:IF$34,$C39)</f>
        <v>137.55099999999999</v>
      </c>
      <c r="IG38" s="8" cm="1">
        <f t="array" aca="1" ref="IG38" ca="1">INDEX(IG$25:IG$34,$C38)-INDEX(IG$25:IG$34,$C39)</f>
        <v>123.43299999999999</v>
      </c>
      <c r="IH38" s="8" cm="1">
        <f t="array" aca="1" ref="IH38" ca="1">INDEX(IH$25:IH$34,$C38)-INDEX(IH$25:IH$34,$C39)</f>
        <v>114.89699999999996</v>
      </c>
      <c r="II38" s="8" cm="1">
        <f t="array" aca="1" ref="II38" ca="1">INDEX(II$25:II$34,$C38)-INDEX(II$25:II$34,$C39)</f>
        <v>119.38299999999998</v>
      </c>
      <c r="IJ38" s="8" cm="1">
        <f t="array" aca="1" ref="IJ38" ca="1">INDEX(IJ$25:IJ$34,$C38)-INDEX(IJ$25:IJ$34,$C39)</f>
        <v>103.37299999999999</v>
      </c>
      <c r="IK38" s="8" cm="1">
        <f t="array" aca="1" ref="IK38" ca="1">INDEX(IK$25:IK$34,$C38)-INDEX(IK$25:IK$34,$C39)</f>
        <v>111.56400000000002</v>
      </c>
      <c r="IL38" s="8" cm="1">
        <f t="array" aca="1" ref="IL38" ca="1">INDEX(IL$25:IL$34,$C38)-INDEX(IL$25:IL$34,$C39)</f>
        <v>128.78500000000003</v>
      </c>
      <c r="IM38" s="8" cm="1">
        <f t="array" aca="1" ref="IM38" ca="1">INDEX(IM$25:IM$34,$C38)-INDEX(IM$25:IM$34,$C39)</f>
        <v>126.47199999999998</v>
      </c>
      <c r="IN38" s="8" cm="1">
        <f t="array" aca="1" ref="IN38" ca="1">INDEX(IN$25:IN$34,$C38)-INDEX(IN$25:IN$34,$C39)</f>
        <v>131.62100000000001</v>
      </c>
      <c r="IO38" s="8" cm="1">
        <f t="array" aca="1" ref="IO38" ca="1">INDEX(IO$25:IO$34,$C38)-INDEX(IO$25:IO$34,$C39)</f>
        <v>143.88100000000003</v>
      </c>
      <c r="IP38" s="8" cm="1">
        <f t="array" aca="1" ref="IP38" ca="1">INDEX(IP$25:IP$34,$C38)-INDEX(IP$25:IP$34,$C39)</f>
        <v>138.46700000000001</v>
      </c>
      <c r="IQ38" s="8" cm="1">
        <f t="array" aca="1" ref="IQ38" ca="1">INDEX(IQ$25:IQ$34,$C38)-INDEX(IQ$25:IQ$34,$C39)</f>
        <v>126.91099999999997</v>
      </c>
      <c r="IR38" s="8" cm="1">
        <f t="array" aca="1" ref="IR38" ca="1">INDEX(IR$25:IR$34,$C38)-INDEX(IR$25:IR$34,$C39)</f>
        <v>125.95099999999999</v>
      </c>
      <c r="IS38" s="8" cm="1">
        <f t="array" aca="1" ref="IS38" ca="1">INDEX(IS$25:IS$34,$C38)-INDEX(IS$25:IS$34,$C39)</f>
        <v>143.50300000000001</v>
      </c>
      <c r="IT38" s="8" cm="1">
        <f t="array" aca="1" ref="IT38" ca="1">INDEX(IT$25:IT$34,$C38)-INDEX(IT$25:IT$34,$C39)</f>
        <v>146.779</v>
      </c>
      <c r="IU38" s="8" cm="1">
        <f t="array" aca="1" ref="IU38" ca="1">INDEX(IU$25:IU$34,$C38)-INDEX(IU$25:IU$34,$C39)</f>
        <v>137.14999999999998</v>
      </c>
      <c r="IV38" s="8" cm="1">
        <f t="array" aca="1" ref="IV38" ca="1">INDEX(IV$25:IV$34,$C38)-INDEX(IV$25:IV$34,$C39)</f>
        <v>131.34199999999998</v>
      </c>
      <c r="IW38" s="8" cm="1">
        <f t="array" aca="1" ref="IW38" ca="1">INDEX(IW$25:IW$34,$C38)-INDEX(IW$25:IW$34,$C39)</f>
        <v>145.17499999999998</v>
      </c>
      <c r="IX38" s="8" cm="1">
        <f t="array" aca="1" ref="IX38" ca="1">INDEX(IX$25:IX$34,$C38)-INDEX(IX$25:IX$34,$C39)</f>
        <v>134.05199999999996</v>
      </c>
      <c r="IY38" s="8" cm="1">
        <f t="array" aca="1" ref="IY38" ca="1">INDEX(IY$25:IY$34,$C38)-INDEX(IY$25:IY$34,$C39)</f>
        <v>128.56100000000001</v>
      </c>
      <c r="IZ38" s="8" cm="1">
        <f t="array" aca="1" ref="IZ38" ca="1">INDEX(IZ$25:IZ$34,$C38)-INDEX(IZ$25:IZ$34,$C39)</f>
        <v>125.93400000000003</v>
      </c>
      <c r="JA38" s="8" cm="1">
        <f t="array" aca="1" ref="JA38" ca="1">INDEX(JA$25:JA$34,$C38)-INDEX(JA$25:JA$34,$C39)</f>
        <v>120.38700000000003</v>
      </c>
      <c r="JB38" s="8" cm="1">
        <f t="array" aca="1" ref="JB38" ca="1">INDEX(JB$25:JB$34,$C38)-INDEX(JB$25:JB$34,$C39)</f>
        <v>120.92700000000002</v>
      </c>
      <c r="JC38" s="8" cm="1">
        <f t="array" aca="1" ref="JC38" ca="1">INDEX(JC$25:JC$34,$C38)-INDEX(JC$25:JC$34,$C39)</f>
        <v>121.78799999999998</v>
      </c>
      <c r="JD38" s="8" cm="1">
        <f t="array" aca="1" ref="JD38" ca="1">INDEX(JD$25:JD$34,$C38)-INDEX(JD$25:JD$34,$C39)</f>
        <v>128.75899999999996</v>
      </c>
      <c r="JE38" s="8" cm="1">
        <f t="array" aca="1" ref="JE38" ca="1">INDEX(JE$25:JE$34,$C38)-INDEX(JE$25:JE$34,$C39)</f>
        <v>135.05400000000003</v>
      </c>
      <c r="JF38" s="8" cm="1">
        <f t="array" aca="1" ref="JF38" ca="1">INDEX(JF$25:JF$34,$C38)-INDEX(JF$25:JF$34,$C39)</f>
        <v>129.66300000000001</v>
      </c>
      <c r="JG38" s="8" cm="1">
        <f t="array" aca="1" ref="JG38" ca="1">INDEX(JG$25:JG$34,$C38)-INDEX(JG$25:JG$34,$C39)</f>
        <v>110.35599999999999</v>
      </c>
      <c r="JH38" s="8" cm="1">
        <f t="array" aca="1" ref="JH38" ca="1">INDEX(JH$25:JH$34,$C38)-INDEX(JH$25:JH$34,$C39)</f>
        <v>110.65299999999999</v>
      </c>
      <c r="JI38" s="8" cm="1">
        <f t="array" aca="1" ref="JI38" ca="1">INDEX(JI$25:JI$34,$C38)-INDEX(JI$25:JI$34,$C39)</f>
        <v>112.91300000000001</v>
      </c>
      <c r="JJ38" s="8" cm="1">
        <f t="array" aca="1" ref="JJ38" ca="1">INDEX(JJ$25:JJ$34,$C38)-INDEX(JJ$25:JJ$34,$C39)</f>
        <v>100.14699999999999</v>
      </c>
      <c r="JK38" s="8" cm="1">
        <f t="array" aca="1" ref="JK38" ca="1">INDEX(JK$25:JK$34,$C38)-INDEX(JK$25:JK$34,$C39)</f>
        <v>124.578</v>
      </c>
      <c r="JL38" s="8" cm="1">
        <f t="array" aca="1" ref="JL38" ca="1">INDEX(JL$25:JL$34,$C38)-INDEX(JL$25:JL$34,$C39)</f>
        <v>114.56</v>
      </c>
      <c r="JM38" s="8" cm="1">
        <f t="array" aca="1" ref="JM38" ca="1">INDEX(JM$25:JM$34,$C38)-INDEX(JM$25:JM$34,$C39)</f>
        <v>100.25299999999999</v>
      </c>
      <c r="JN38" s="8" cm="1">
        <f t="array" aca="1" ref="JN38" ca="1">INDEX(JN$25:JN$34,$C38)-INDEX(JN$25:JN$34,$C39)</f>
        <v>105.39700000000005</v>
      </c>
      <c r="JO38" s="8" cm="1">
        <f t="array" aca="1" ref="JO38" ca="1">INDEX(JO$25:JO$34,$C38)-INDEX(JO$25:JO$34,$C39)</f>
        <v>104.80700000000002</v>
      </c>
      <c r="JP38" s="8" cm="1">
        <f t="array" aca="1" ref="JP38" ca="1">INDEX(JP$25:JP$34,$C38)-INDEX(JP$25:JP$34,$C39)</f>
        <v>92.869000000000028</v>
      </c>
      <c r="JQ38" s="8" cm="1">
        <f t="array" aca="1" ref="JQ38" ca="1">INDEX(JQ$25:JQ$34,$C38)-INDEX(JQ$25:JQ$34,$C39)</f>
        <v>66.468999999999994</v>
      </c>
      <c r="JR38" s="8" cm="1">
        <f t="array" aca="1" ref="JR38" ca="1">INDEX(JR$25:JR$34,$C38)-INDEX(JR$25:JR$34,$C39)</f>
        <v>68.346000000000004</v>
      </c>
      <c r="JS38" s="8" cm="1">
        <f t="array" aca="1" ref="JS38" ca="1">INDEX(JS$25:JS$34,$C38)-INDEX(JS$25:JS$34,$C39)</f>
        <v>79.17900000000003</v>
      </c>
      <c r="JT38" s="8" cm="1">
        <f t="array" aca="1" ref="JT38" ca="1">INDEX(JT$25:JT$34,$C38)-INDEX(JT$25:JT$34,$C39)</f>
        <v>69.613</v>
      </c>
      <c r="JU38" s="8" cm="1">
        <f t="array" aca="1" ref="JU38" ca="1">INDEX(JU$25:JU$34,$C38)-INDEX(JU$25:JU$34,$C39)</f>
        <v>76.630000000000052</v>
      </c>
      <c r="JV38" s="8" cm="1">
        <f t="array" aca="1" ref="JV38" ca="1">INDEX(JV$25:JV$34,$C38)-INDEX(JV$25:JV$34,$C39)</f>
        <v>62.230999999999995</v>
      </c>
      <c r="JW38" s="8" cm="1">
        <f t="array" aca="1" ref="JW38" ca="1">INDEX(JW$25:JW$34,$C38)-INDEX(JW$25:JW$34,$C39)</f>
        <v>67.45999999999998</v>
      </c>
      <c r="JX38" s="8" cm="1">
        <f t="array" aca="1" ref="JX38" ca="1">INDEX(JX$25:JX$34,$C38)-INDEX(JX$25:JX$34,$C39)</f>
        <v>53.751999999999953</v>
      </c>
      <c r="JY38" s="8" cm="1">
        <f t="array" aca="1" ref="JY38" ca="1">INDEX(JY$25:JY$34,$C38)-INDEX(JY$25:JY$34,$C39)</f>
        <v>70.800000000000011</v>
      </c>
      <c r="JZ38" s="8" cm="1">
        <f t="array" aca="1" ref="JZ38" ca="1">INDEX(JZ$25:JZ$34,$C38)-INDEX(JZ$25:JZ$34,$C39)</f>
        <v>84.216000000000008</v>
      </c>
      <c r="KA38" s="8" cm="1">
        <f t="array" aca="1" ref="KA38" ca="1">INDEX(KA$25:KA$34,$C38)-INDEX(KA$25:KA$34,$C39)</f>
        <v>93.192999999999984</v>
      </c>
      <c r="KB38" s="8" cm="1">
        <f t="array" aca="1" ref="KB38" ca="1">INDEX(KB$25:KB$34,$C38)-INDEX(KB$25:KB$34,$C39)</f>
        <v>97.35499999999999</v>
      </c>
      <c r="KC38" s="8" cm="1">
        <f t="array" aca="1" ref="KC38" ca="1">INDEX(KC$25:KC$34,$C38)-INDEX(KC$25:KC$34,$C39)</f>
        <v>105.82600000000002</v>
      </c>
      <c r="KD38" s="8" cm="1">
        <f t="array" aca="1" ref="KD38" ca="1">INDEX(KD$25:KD$34,$C38)-INDEX(KD$25:KD$34,$C39)</f>
        <v>90.734999999999957</v>
      </c>
      <c r="KE38" s="8" cm="1">
        <f t="array" aca="1" ref="KE38" ca="1">INDEX(KE$25:KE$34,$C38)-INDEX(KE$25:KE$34,$C39)</f>
        <v>81.617000000000019</v>
      </c>
      <c r="KF38" s="8" cm="1">
        <f t="array" aca="1" ref="KF38" ca="1">INDEX(KF$25:KF$34,$C38)-INDEX(KF$25:KF$34,$C39)</f>
        <v>69.617999999999995</v>
      </c>
      <c r="KG38" s="8" cm="1">
        <f t="array" aca="1" ref="KG38" ca="1">INDEX(KG$25:KG$34,$C38)-INDEX(KG$25:KG$34,$C39)</f>
        <v>88.162000000000035</v>
      </c>
      <c r="KH38" s="8" cm="1">
        <f t="array" aca="1" ref="KH38" ca="1">INDEX(KH$25:KH$34,$C38)-INDEX(KH$25:KH$34,$C39)</f>
        <v>67.262</v>
      </c>
      <c r="KI38" s="8" cm="1">
        <f t="array" aca="1" ref="KI38" ca="1">INDEX(KI$25:KI$34,$C38)-INDEX(KI$25:KI$34,$C39)</f>
        <v>70.725000000000023</v>
      </c>
      <c r="KJ38" s="8" cm="1">
        <f t="array" aca="1" ref="KJ38" ca="1">INDEX(KJ$25:KJ$34,$C38)-INDEX(KJ$25:KJ$34,$C39)</f>
        <v>70.108000000000004</v>
      </c>
      <c r="KK38" s="8" cm="1">
        <f t="array" aca="1" ref="KK38" ca="1">INDEX(KK$25:KK$34,$C38)-INDEX(KK$25:KK$34,$C39)</f>
        <v>87.65100000000001</v>
      </c>
      <c r="KL38" s="8" cm="1">
        <f t="array" aca="1" ref="KL38" ca="1">INDEX(KL$25:KL$34,$C38)-INDEX(KL$25:KL$34,$C39)</f>
        <v>95.725000000000023</v>
      </c>
      <c r="KM38" s="8" cm="1">
        <f t="array" aca="1" ref="KM38" ca="1">INDEX(KM$25:KM$34,$C38)-INDEX(KM$25:KM$34,$C39)</f>
        <v>106.24800000000002</v>
      </c>
      <c r="KN38" s="8" cm="1">
        <f t="array" aca="1" ref="KN38" ca="1">INDEX(KN$25:KN$34,$C38)-INDEX(KN$25:KN$34,$C39)</f>
        <v>95.600999999999999</v>
      </c>
      <c r="KO38" s="8" cm="1">
        <f t="array" aca="1" ref="KO38" ca="1">INDEX(KO$25:KO$34,$C38)-INDEX(KO$25:KO$34,$C39)</f>
        <v>93.327999999999975</v>
      </c>
      <c r="KP38" s="8" cm="1">
        <f t="array" aca="1" ref="KP38" ca="1">INDEX(KP$25:KP$34,$C38)-INDEX(KP$25:KP$34,$C39)</f>
        <v>85.745999999999981</v>
      </c>
      <c r="KQ38" s="8" cm="1">
        <f t="array" aca="1" ref="KQ38" ca="1">INDEX(KQ$25:KQ$34,$C38)-INDEX(KQ$25:KQ$34,$C39)</f>
        <v>88.411999999999978</v>
      </c>
      <c r="KR38" s="8" cm="1">
        <f t="array" aca="1" ref="KR38" ca="1">INDEX(KR$25:KR$34,$C38)-INDEX(KR$25:KR$34,$C39)</f>
        <v>93.184000000000026</v>
      </c>
      <c r="KS38" s="8" cm="1">
        <f t="array" aca="1" ref="KS38" ca="1">INDEX(KS$25:KS$34,$C38)-INDEX(KS$25:KS$34,$C39)</f>
        <v>93.573999999999984</v>
      </c>
      <c r="KT38" s="8" cm="1">
        <f t="array" aca="1" ref="KT38" ca="1">INDEX(KT$25:KT$34,$C38)-INDEX(KT$25:KT$34,$C39)</f>
        <v>84.581000000000017</v>
      </c>
      <c r="KU38" s="8" cm="1">
        <f t="array" aca="1" ref="KU38" ca="1">INDEX(KU$25:KU$34,$C38)-INDEX(KU$25:KU$34,$C39)</f>
        <v>85.428999999999974</v>
      </c>
      <c r="KV38" s="8" cm="1">
        <f t="array" aca="1" ref="KV38" ca="1">INDEX(KV$25:KV$34,$C38)-INDEX(KV$25:KV$34,$C39)</f>
        <v>97.978999999999985</v>
      </c>
      <c r="KW38" s="8" cm="1">
        <f t="array" aca="1" ref="KW38" ca="1">INDEX(KW$25:KW$34,$C38)-INDEX(KW$25:KW$34,$C39)</f>
        <v>98.043000000000006</v>
      </c>
      <c r="KX38" s="8" cm="1">
        <f t="array" aca="1" ref="KX38" ca="1">INDEX(KX$25:KX$34,$C38)-INDEX(KX$25:KX$34,$C39)</f>
        <v>104.04599999999999</v>
      </c>
      <c r="KY38" s="8" cm="1">
        <f t="array" aca="1" ref="KY38" ca="1">INDEX(KY$25:KY$34,$C38)-INDEX(KY$25:KY$34,$C39)</f>
        <v>92.84699999999998</v>
      </c>
      <c r="KZ38" s="8" cm="1">
        <f t="array" aca="1" ref="KZ38" ca="1">INDEX(KZ$25:KZ$34,$C38)-INDEX(KZ$25:KZ$34,$C39)</f>
        <v>80.170999999999992</v>
      </c>
      <c r="LA38" s="8" cm="1">
        <f t="array" aca="1" ref="LA38" ca="1">INDEX(LA$25:LA$34,$C38)-INDEX(LA$25:LA$34,$C39)</f>
        <v>74.961999999999989</v>
      </c>
      <c r="LB38" s="8" cm="1">
        <f t="array" aca="1" ref="LB38" ca="1">INDEX(LB$25:LB$34,$C38)-INDEX(LB$25:LB$34,$C39)</f>
        <v>66.482000000000028</v>
      </c>
      <c r="LC38" s="8" cm="1">
        <f t="array" aca="1" ref="LC38" ca="1">INDEX(LC$25:LC$34,$C38)-INDEX(LC$25:LC$34,$C39)</f>
        <v>80.871999999999986</v>
      </c>
      <c r="LD38" s="8" cm="1">
        <f t="array" aca="1" ref="LD38" ca="1">INDEX(LD$25:LD$34,$C38)-INDEX(LD$25:LD$34,$C39)</f>
        <v>79.437000000000012</v>
      </c>
      <c r="LE38" s="8" cm="1">
        <f t="array" aca="1" ref="LE38" ca="1">INDEX(LE$25:LE$34,$C38)-INDEX(LE$25:LE$34,$C39)</f>
        <v>90.806000000000012</v>
      </c>
      <c r="LF38" s="8" cm="1">
        <f t="array" aca="1" ref="LF38" ca="1">INDEX(LF$25:LF$34,$C38)-INDEX(LF$25:LF$34,$C39)</f>
        <v>88.55699999999996</v>
      </c>
      <c r="LG38" s="8" cm="1">
        <f t="array" aca="1" ref="LG38" ca="1">INDEX(LG$25:LG$34,$C38)-INDEX(LG$25:LG$34,$C39)</f>
        <v>111.36400000000003</v>
      </c>
      <c r="LH38" s="8" cm="1">
        <f t="array" aca="1" ref="LH38" ca="1">INDEX(LH$25:LH$34,$C38)-INDEX(LH$25:LH$34,$C39)</f>
        <v>96.567999999999984</v>
      </c>
      <c r="LI38" s="8" cm="1">
        <f t="array" aca="1" ref="LI38" ca="1">INDEX(LI$25:LI$34,$C38)-INDEX(LI$25:LI$34,$C39)</f>
        <v>96.052999999999997</v>
      </c>
      <c r="LJ38" s="8" cm="1">
        <f t="array" aca="1" ref="LJ38" ca="1">INDEX(LJ$25:LJ$34,$C38)-INDEX(LJ$25:LJ$34,$C39)</f>
        <v>88.701999999999998</v>
      </c>
      <c r="LK38" s="8" cm="1">
        <f t="array" aca="1" ref="LK38" ca="1">INDEX(LK$25:LK$34,$C38)-INDEX(LK$25:LK$34,$C39)</f>
        <v>85.840000000000032</v>
      </c>
      <c r="LL38" s="8" cm="1">
        <f t="array" aca="1" ref="LL38" ca="1">INDEX(LL$25:LL$34,$C38)-INDEX(LL$25:LL$34,$C39)</f>
        <v>67.813000000000045</v>
      </c>
      <c r="LM38" s="8" cm="1">
        <f t="array" aca="1" ref="LM38" ca="1">INDEX(LM$25:LM$34,$C38)-INDEX(LM$25:LM$34,$C39)</f>
        <v>75.685000000000002</v>
      </c>
      <c r="LN38" s="8" cm="1">
        <f t="array" aca="1" ref="LN38" ca="1">INDEX(LN$25:LN$34,$C38)-INDEX(LN$25:LN$34,$C39)</f>
        <v>70.624000000000024</v>
      </c>
      <c r="LO38" s="8" cm="1">
        <f t="array" aca="1" ref="LO38" ca="1">INDEX(LO$25:LO$34,$C38)-INDEX(LO$25:LO$34,$C39)</f>
        <v>77.274000000000001</v>
      </c>
      <c r="LP38" s="8" cm="1">
        <f t="array" aca="1" ref="LP38" ca="1">INDEX(LP$25:LP$34,$C38)-INDEX(LP$25:LP$34,$C39)</f>
        <v>109.12</v>
      </c>
      <c r="LQ38" s="8" cm="1">
        <f t="array" aca="1" ref="LQ38" ca="1">INDEX(LQ$25:LQ$34,$C38)-INDEX(LQ$25:LQ$34,$C39)</f>
        <v>98.91</v>
      </c>
      <c r="LR38" s="8" cm="1">
        <f t="array" aca="1" ref="LR38" ca="1">INDEX(LR$25:LR$34,$C38)-INDEX(LR$25:LR$34,$C39)</f>
        <v>85.06899999999996</v>
      </c>
      <c r="LS38" s="8" cm="1">
        <f t="array" aca="1" ref="LS38" ca="1">INDEX(LS$25:LS$34,$C38)-INDEX(LS$25:LS$34,$C39)</f>
        <v>103.535</v>
      </c>
      <c r="LT38" s="8" cm="1">
        <f t="array" aca="1" ref="LT38" ca="1">INDEX(LT$25:LT$34,$C38)-INDEX(LT$25:LT$34,$C39)</f>
        <v>94.471000000000004</v>
      </c>
      <c r="LU38" s="8" cm="1">
        <f t="array" aca="1" ref="LU38" ca="1">INDEX(LU$25:LU$34,$C38)-INDEX(LU$25:LU$34,$C39)</f>
        <v>92.266999999999996</v>
      </c>
      <c r="LV38" s="8" cm="1">
        <f t="array" aca="1" ref="LV38" ca="1">INDEX(LV$25:LV$34,$C38)-INDEX(LV$25:LV$34,$C39)</f>
        <v>76.663999999999987</v>
      </c>
      <c r="LW38" s="8" cm="1">
        <f t="array" aca="1" ref="LW38" ca="1">INDEX(LW$25:LW$34,$C38)-INDEX(LW$25:LW$34,$C39)</f>
        <v>63.926999999999964</v>
      </c>
      <c r="LX38" s="8" cm="1">
        <f t="array" aca="1" ref="LX38" ca="1">INDEX(LX$25:LX$34,$C38)-INDEX(LX$25:LX$34,$C39)</f>
        <v>58.163000000000011</v>
      </c>
      <c r="LY38" s="8" cm="1">
        <f t="array" aca="1" ref="LY38" ca="1">INDEX(LY$25:LY$34,$C38)-INDEX(LY$25:LY$34,$C39)</f>
        <v>56.07099999999997</v>
      </c>
      <c r="LZ38" s="8" cm="1">
        <f t="array" aca="1" ref="LZ38" ca="1">INDEX(LZ$25:LZ$34,$C38)-INDEX(LZ$25:LZ$34,$C39)</f>
        <v>63.129000000000019</v>
      </c>
      <c r="MA38" s="8" cm="1">
        <f t="array" aca="1" ref="MA38" ca="1">INDEX(MA$25:MA$34,$C38)-INDEX(MA$25:MA$34,$C39)</f>
        <v>61.033000000000015</v>
      </c>
      <c r="MB38" s="8" cm="1">
        <f t="array" aca="1" ref="MB38" ca="1">INDEX(MB$25:MB$34,$C38)-INDEX(MB$25:MB$34,$C39)</f>
        <v>57.11099999999999</v>
      </c>
      <c r="MC38" s="8" cm="1">
        <f t="array" aca="1" ref="MC38" ca="1">INDEX(MC$25:MC$34,$C38)-INDEX(MC$25:MC$34,$C39)</f>
        <v>66.19</v>
      </c>
      <c r="MD38" s="8" cm="1">
        <f t="array" aca="1" ref="MD38" ca="1">INDEX(MD$25:MD$34,$C38)-INDEX(MD$25:MD$34,$C39)</f>
        <v>70.822999999999979</v>
      </c>
      <c r="ME38" s="8" cm="1">
        <f t="array" aca="1" ref="ME38" ca="1">INDEX(ME$25:ME$34,$C38)-INDEX(ME$25:ME$34,$C39)</f>
        <v>63.981999999999971</v>
      </c>
      <c r="MF38" s="8" cm="1">
        <f t="array" aca="1" ref="MF38" ca="1">INDEX(MF$25:MF$34,$C38)-INDEX(MF$25:MF$34,$C39)</f>
        <v>51.20999999999998</v>
      </c>
      <c r="MG38" s="8" cm="1">
        <f t="array" aca="1" ref="MG38" ca="1">INDEX(MG$25:MG$34,$C38)-INDEX(MG$25:MG$34,$C39)</f>
        <v>25.131000000000029</v>
      </c>
      <c r="MH38" s="8" cm="1">
        <f t="array" aca="1" ref="MH38" ca="1">INDEX(MH$25:MH$34,$C38)-INDEX(MH$25:MH$34,$C39)</f>
        <v>23.446000000000026</v>
      </c>
      <c r="MI38" s="8" cm="1">
        <f t="array" aca="1" ref="MI38" ca="1">INDEX(MI$25:MI$34,$C38)-INDEX(MI$25:MI$34,$C39)</f>
        <v>29.121000000000038</v>
      </c>
      <c r="MJ38" s="8" cm="1">
        <f t="array" aca="1" ref="MJ38" ca="1">INDEX(MJ$25:MJ$34,$C38)-INDEX(MJ$25:MJ$34,$C39)</f>
        <v>31.725999999999999</v>
      </c>
      <c r="MK38" s="8" cm="1">
        <f t="array" aca="1" ref="MK38" ca="1">INDEX(MK$25:MK$34,$C38)-INDEX(MK$25:MK$34,$C39)</f>
        <v>32.253000000000043</v>
      </c>
      <c r="ML38" s="8" cm="1">
        <f t="array" aca="1" ref="ML38" ca="1">INDEX(ML$25:ML$34,$C38)-INDEX(ML$25:ML$34,$C39)</f>
        <v>19.802000000000021</v>
      </c>
      <c r="MM38" s="8" cm="1">
        <f t="array" aca="1" ref="MM38" ca="1">INDEX(MM$25:MM$34,$C38)-INDEX(MM$25:MM$34,$C39)</f>
        <v>33.055000000000007</v>
      </c>
      <c r="MN38" s="8" cm="1">
        <f t="array" aca="1" ref="MN38" ca="1">INDEX(MN$25:MN$34,$C38)-INDEX(MN$25:MN$34,$C39)</f>
        <v>42.524000000000001</v>
      </c>
      <c r="MO38" s="8" cm="1">
        <f t="array" aca="1" ref="MO38" ca="1">INDEX(MO$25:MO$34,$C38)-INDEX(MO$25:MO$34,$C39)</f>
        <v>50.755999999999972</v>
      </c>
      <c r="MP38" s="8" cm="1">
        <f t="array" aca="1" ref="MP38" ca="1">INDEX(MP$25:MP$34,$C38)-INDEX(MP$25:MP$34,$C39)</f>
        <v>31.846000000000004</v>
      </c>
      <c r="MQ38" s="8" cm="1">
        <f t="array" aca="1" ref="MQ38" ca="1">INDEX(MQ$25:MQ$34,$C38)-INDEX(MQ$25:MQ$34,$C39)</f>
        <v>22.097000000000037</v>
      </c>
      <c r="MR38" s="8" cm="1">
        <f t="array" aca="1" ref="MR38" ca="1">INDEX(MR$25:MR$34,$C38)-INDEX(MR$25:MR$34,$C39)</f>
        <v>29.657999999999959</v>
      </c>
      <c r="MS38" s="8" cm="1">
        <f t="array" aca="1" ref="MS38" ca="1">INDEX(MS$25:MS$34,$C38)-INDEX(MS$25:MS$34,$C39)</f>
        <v>54.543000000000006</v>
      </c>
      <c r="MT38" s="8" cm="1">
        <f t="array" aca="1" ref="MT38" ca="1">INDEX(MT$25:MT$34,$C38)-INDEX(MT$25:MT$34,$C39)</f>
        <v>59.64100000000002</v>
      </c>
      <c r="MU38" s="8" cm="1">
        <f t="array" aca="1" ref="MU38" ca="1">INDEX(MU$25:MU$34,$C38)-INDEX(MU$25:MU$34,$C39)</f>
        <v>48.361999999999966</v>
      </c>
      <c r="MV38" s="8" cm="1">
        <f t="array" aca="1" ref="MV38" ca="1">INDEX(MV$25:MV$34,$C38)-INDEX(MV$25:MV$34,$C39)</f>
        <v>53.91700000000003</v>
      </c>
      <c r="MW38" s="8" cm="1">
        <f t="array" aca="1" ref="MW38" ca="1">INDEX(MW$25:MW$34,$C38)-INDEX(MW$25:MW$34,$C39)</f>
        <v>68.064999999999998</v>
      </c>
      <c r="MX38" s="8" cm="1">
        <f t="array" aca="1" ref="MX38" ca="1">INDEX(MX$25:MX$34,$C38)-INDEX(MX$25:MX$34,$C39)</f>
        <v>49.523000000000025</v>
      </c>
      <c r="MY38" s="8" cm="1">
        <f t="array" aca="1" ref="MY38" ca="1">INDEX(MY$25:MY$34,$C38)-INDEX(MY$25:MY$34,$C39)</f>
        <v>45.326000000000022</v>
      </c>
      <c r="MZ38" s="8" cm="1">
        <f t="array" aca="1" ref="MZ38" ca="1">INDEX(MZ$25:MZ$34,$C38)-INDEX(MZ$25:MZ$34,$C39)</f>
        <v>51.298000000000002</v>
      </c>
      <c r="NA38" s="8" cm="1">
        <f t="array" aca="1" ref="NA38" ca="1">INDEX(NA$25:NA$34,$C38)-INDEX(NA$25:NA$34,$C39)</f>
        <v>61.256000000000029</v>
      </c>
      <c r="NB38" s="8" cm="1">
        <f t="array" aca="1" ref="NB38" ca="1">INDEX(NB$25:NB$34,$C38)-INDEX(NB$25:NB$34,$C39)</f>
        <v>52.210000000000036</v>
      </c>
      <c r="NC38" s="8" cm="1">
        <f t="array" aca="1" ref="NC38" ca="1">INDEX(NC$25:NC$34,$C38)-INDEX(NC$25:NC$34,$C39)</f>
        <v>50.336000000000013</v>
      </c>
      <c r="ND38" s="8" cm="1">
        <f t="array" aca="1" ref="ND38" ca="1">INDEX(ND$25:ND$34,$C38)-INDEX(ND$25:ND$34,$C39)</f>
        <v>47.649000000000001</v>
      </c>
      <c r="NE38" s="8" cm="1">
        <f t="array" aca="1" ref="NE38" ca="1">INDEX(NE$25:NE$34,$C38)-INDEX(NE$25:NE$34,$C39)</f>
        <v>62.926000000000045</v>
      </c>
      <c r="NF38" s="8" cm="1">
        <f t="array" aca="1" ref="NF38" ca="1">INDEX(NF$25:NF$34,$C38)-INDEX(NF$25:NF$34,$C39)</f>
        <v>70.13</v>
      </c>
      <c r="NG38" s="8" cm="1">
        <f t="array" aca="1" ref="NG38" ca="1">INDEX(NG$25:NG$34,$C38)-INDEX(NG$25:NG$34,$C39)</f>
        <v>45.895000000000039</v>
      </c>
      <c r="NH38" s="8" cm="1">
        <f t="array" aca="1" ref="NH38" ca="1">INDEX(NH$25:NH$34,$C38)-INDEX(NH$25:NH$34,$C39)</f>
        <v>61.372000000000014</v>
      </c>
      <c r="NI38" s="8" cm="1">
        <f t="array" aca="1" ref="NI38" ca="1">INDEX(NI$25:NI$34,$C38)-INDEX(NI$25:NI$34,$C39)</f>
        <v>44.927000000000021</v>
      </c>
      <c r="NJ38" s="8" cm="1">
        <f t="array" aca="1" ref="NJ38" ca="1">INDEX(NJ$25:NJ$34,$C38)-INDEX(NJ$25:NJ$34,$C39)</f>
        <v>34.937999999999988</v>
      </c>
      <c r="NK38" s="8" cm="1">
        <f t="array" aca="1" ref="NK38" ca="1">INDEX(NK$25:NK$34,$C38)-INDEX(NK$25:NK$34,$C39)</f>
        <v>65.440000000000055</v>
      </c>
      <c r="NL38" s="8" cm="1">
        <f t="array" aca="1" ref="NL38" ca="1">INDEX(NL$25:NL$34,$C38)-INDEX(NL$25:NL$34,$C39)</f>
        <v>52.545999999999992</v>
      </c>
      <c r="NM38" s="8" cm="1">
        <f t="array" aca="1" ref="NM38" ca="1">INDEX(NM$25:NM$34,$C38)-INDEX(NM$25:NM$34,$C39)</f>
        <v>78.100999999999999</v>
      </c>
      <c r="NN38" s="8" cm="1">
        <f t="array" aca="1" ref="NN38" ca="1">INDEX(NN$25:NN$34,$C38)-INDEX(NN$25:NN$34,$C39)</f>
        <v>36.81699999999995</v>
      </c>
      <c r="NO38" s="8" cm="1">
        <f t="array" aca="1" ref="NO38" ca="1">INDEX(NO$25:NO$34,$C38)-INDEX(NO$25:NO$34,$C39)</f>
        <v>17.579000000000008</v>
      </c>
      <c r="NP38" s="8" cm="1">
        <f t="array" aca="1" ref="NP38" ca="1">INDEX(NP$25:NP$34,$C38)-INDEX(NP$25:NP$34,$C39)</f>
        <v>11.308999999999969</v>
      </c>
      <c r="NQ38" s="8" cm="1">
        <f t="array" aca="1" ref="NQ38" ca="1">INDEX(NQ$25:NQ$34,$C38)-INDEX(NQ$25:NQ$34,$C39)</f>
        <v>-2.1630000000000109</v>
      </c>
      <c r="NR38" s="8" cm="1">
        <f t="array" aca="1" ref="NR38" ca="1">INDEX(NR$25:NR$34,$C38)-INDEX(NR$25:NR$34,$C39)</f>
        <v>7.7529999999999859</v>
      </c>
      <c r="NS38" s="8" cm="1">
        <f t="array" aca="1" ref="NS38" ca="1">INDEX(NS$25:NS$34,$C38)-INDEX(NS$25:NS$34,$C39)</f>
        <v>21.146999999999991</v>
      </c>
      <c r="NT38" s="8" cm="1">
        <f t="array" aca="1" ref="NT38" ca="1">INDEX(NT$25:NT$34,$C38)-INDEX(NT$25:NT$34,$C39)</f>
        <v>23.731999999999971</v>
      </c>
      <c r="NU38" s="8" cm="1">
        <f t="array" aca="1" ref="NU38" ca="1">INDEX(NU$25:NU$34,$C38)-INDEX(NU$25:NU$34,$C39)</f>
        <v>19.634999999999991</v>
      </c>
      <c r="NV38" s="8" cm="1">
        <f t="array" aca="1" ref="NV38" ca="1">INDEX(NV$25:NV$34,$C38)-INDEX(NV$25:NV$34,$C39)</f>
        <v>23.536999999999978</v>
      </c>
      <c r="NW38" s="8" cm="1">
        <f t="array" aca="1" ref="NW38" ca="1">INDEX(NW$25:NW$34,$C38)-INDEX(NW$25:NW$34,$C39)</f>
        <v>19.57099999999997</v>
      </c>
      <c r="NX38" s="8" cm="1">
        <f t="array" aca="1" ref="NX38" ca="1">INDEX(NX$25:NX$34,$C38)-INDEX(NX$25:NX$34,$C39)</f>
        <v>22.732000000000028</v>
      </c>
      <c r="NY38" s="8" cm="1">
        <f t="array" aca="1" ref="NY38" ca="1">INDEX(NY$25:NY$34,$C38)-INDEX(NY$25:NY$34,$C39)</f>
        <v>24.41900000000004</v>
      </c>
      <c r="NZ38" s="8" cm="1">
        <f t="array" aca="1" ref="NZ38" ca="1">INDEX(NZ$25:NZ$34,$C38)-INDEX(NZ$25:NZ$34,$C39)</f>
        <v>21.363999999999976</v>
      </c>
      <c r="OA38" s="8" cm="1">
        <f t="array" aca="1" ref="OA38" ca="1">INDEX(OA$25:OA$34,$C38)-INDEX(OA$25:OA$34,$C39)</f>
        <v>27.59499999999997</v>
      </c>
      <c r="OB38" s="8" cm="1">
        <f t="array" aca="1" ref="OB38" ca="1">INDEX(OB$25:OB$34,$C38)-INDEX(OB$25:OB$34,$C39)</f>
        <v>28.711999999999989</v>
      </c>
      <c r="OC38" s="8" cm="1">
        <f t="array" aca="1" ref="OC38" ca="1">INDEX(OC$25:OC$34,$C38)-INDEX(OC$25:OC$34,$C39)</f>
        <v>38.242000000000019</v>
      </c>
      <c r="OD38" s="8" cm="1">
        <f t="array" aca="1" ref="OD38" ca="1">INDEX(OD$25:OD$34,$C38)-INDEX(OD$25:OD$34,$C39)</f>
        <v>31.827999999999975</v>
      </c>
      <c r="OE38" s="8" cm="1">
        <f t="array" aca="1" ref="OE38" ca="1">INDEX(OE$25:OE$34,$C38)-INDEX(OE$25:OE$34,$C39)</f>
        <v>5.6240000000000236</v>
      </c>
      <c r="OF38" s="8" cm="1">
        <f t="array" aca="1" ref="OF38" ca="1">INDEX(OF$25:OF$34,$C38)-INDEX(OF$25:OF$34,$C39)</f>
        <v>-2.4029999999999632</v>
      </c>
      <c r="OG38" s="8" cm="1">
        <f t="array" aca="1" ref="OG38" ca="1">INDEX(OG$25:OG$34,$C38)-INDEX(OG$25:OG$34,$C39)</f>
        <v>4.3299999999999841</v>
      </c>
      <c r="OH38" s="8" cm="1">
        <f t="array" aca="1" ref="OH38" ca="1">INDEX(OH$25:OH$34,$C38)-INDEX(OH$25:OH$34,$C39)</f>
        <v>-4.4479999999999791</v>
      </c>
      <c r="OI38" s="8" cm="1">
        <f t="array" aca="1" ref="OI38" ca="1">INDEX(OI$25:OI$34,$C38)-INDEX(OI$25:OI$34,$C39)</f>
        <v>-0.69099999999997408</v>
      </c>
      <c r="OJ38" s="8" cm="1">
        <f t="array" aca="1" ref="OJ38" ca="1">INDEX(OJ$25:OJ$34,$C38)-INDEX(OJ$25:OJ$34,$C39)</f>
        <v>2.26400000000001</v>
      </c>
      <c r="OK38" s="8" cm="1">
        <f t="array" aca="1" ref="OK38" ca="1">INDEX(OK$25:OK$34,$C38)-INDEX(OK$25:OK$34,$C39)</f>
        <v>31.105000000000018</v>
      </c>
      <c r="OL38" s="8" cm="1">
        <f t="array" aca="1" ref="OL38" ca="1">INDEX(OL$25:OL$34,$C38)-INDEX(OL$25:OL$34,$C39)</f>
        <v>2.7970000000000255</v>
      </c>
      <c r="OM38" s="8" cm="1">
        <f t="array" aca="1" ref="OM38" ca="1">INDEX(OM$25:OM$34,$C38)-INDEX(OM$25:OM$34,$C39)</f>
        <v>7.7239999999999895</v>
      </c>
      <c r="ON38" s="8" cm="1">
        <f t="array" aca="1" ref="ON38" ca="1">INDEX(ON$25:ON$34,$C38)-INDEX(ON$25:ON$34,$C39)</f>
        <v>9.5289999999999964</v>
      </c>
      <c r="OO38" s="8" cm="1">
        <f t="array" aca="1" ref="OO38" ca="1">INDEX(OO$25:OO$34,$C38)-INDEX(OO$25:OO$34,$C39)</f>
        <v>17.035000000000025</v>
      </c>
      <c r="OP38" s="8" cm="1">
        <f t="array" aca="1" ref="OP38" ca="1">INDEX(OP$25:OP$34,$C38)-INDEX(OP$25:OP$34,$C39)</f>
        <v>25.469000000000051</v>
      </c>
      <c r="OQ38" s="8" cm="1">
        <f t="array" aca="1" ref="OQ38" ca="1">INDEX(OQ$25:OQ$34,$C38)-INDEX(OQ$25:OQ$34,$C39)</f>
        <v>14.113</v>
      </c>
      <c r="OR38" s="8" cm="1">
        <f t="array" aca="1" ref="OR38" ca="1">INDEX(OR$25:OR$34,$C38)-INDEX(OR$25:OR$34,$C39)</f>
        <v>13.894999999999982</v>
      </c>
      <c r="OS38" s="8" cm="1">
        <f t="array" aca="1" ref="OS38" ca="1">INDEX(OS$25:OS$34,$C38)-INDEX(OS$25:OS$34,$C39)</f>
        <v>25.029999999999973</v>
      </c>
      <c r="OT38" s="8" cm="1">
        <f t="array" aca="1" ref="OT38" ca="1">INDEX(OT$25:OT$34,$C38)-INDEX(OT$25:OT$34,$C39)</f>
        <v>-6.8829999999999814</v>
      </c>
      <c r="OU38" s="8" cm="1">
        <f t="array" aca="1" ref="OU38" ca="1">INDEX(OU$25:OU$34,$C38)-INDEX(OU$25:OU$34,$C39)</f>
        <v>13.188999999999965</v>
      </c>
      <c r="OV38" s="8" cm="1">
        <f t="array" aca="1" ref="OV38" ca="1">INDEX(OV$25:OV$34,$C38)-INDEX(OV$25:OV$34,$C39)</f>
        <v>20.730999999999995</v>
      </c>
      <c r="OW38" s="8" cm="1">
        <f t="array" aca="1" ref="OW38" ca="1">INDEX(OW$25:OW$34,$C38)-INDEX(OW$25:OW$34,$C39)</f>
        <v>14.564000000000021</v>
      </c>
      <c r="OX38" s="8" cm="1">
        <f t="array" aca="1" ref="OX38" ca="1">INDEX(OX$25:OX$34,$C38)-INDEX(OX$25:OX$34,$C39)</f>
        <v>23.727000000000032</v>
      </c>
      <c r="OY38" s="8" cm="1">
        <f t="array" aca="1" ref="OY38" ca="1">INDEX(OY$25:OY$34,$C38)-INDEX(OY$25:OY$34,$C39)</f>
        <v>27.988999999999976</v>
      </c>
      <c r="OZ38" s="8" cm="1">
        <f t="array" aca="1" ref="OZ38" ca="1">INDEX(OZ$25:OZ$34,$C38)-INDEX(OZ$25:OZ$34,$C39)</f>
        <v>13.733000000000004</v>
      </c>
      <c r="PA38" s="8" cm="1">
        <f t="array" aca="1" ref="PA38" ca="1">INDEX(PA$25:PA$34,$C38)-INDEX(PA$25:PA$34,$C39)</f>
        <v>31.451000000000022</v>
      </c>
      <c r="PB38" s="8" cm="1">
        <f t="array" aca="1" ref="PB38" ca="1">INDEX(PB$25:PB$34,$C38)-INDEX(PB$25:PB$34,$C39)</f>
        <v>48.935999999999979</v>
      </c>
      <c r="PC38" s="8" cm="1">
        <f t="array" aca="1" ref="PC38" ca="1">INDEX(PC$25:PC$34,$C38)-INDEX(PC$25:PC$34,$C39)</f>
        <v>51.358000000000004</v>
      </c>
      <c r="PD38" s="8" cm="1">
        <f t="array" aca="1" ref="PD38" ca="1">INDEX(PD$25:PD$34,$C38)-INDEX(PD$25:PD$34,$C39)</f>
        <v>44.448000000000036</v>
      </c>
      <c r="PE38" s="8" cm="1">
        <f t="array" aca="1" ref="PE38" ca="1">INDEX(PE$25:PE$34,$C38)-INDEX(PE$25:PE$34,$C39)</f>
        <v>47.492999999999995</v>
      </c>
      <c r="PF38" s="8" cm="1">
        <f t="array" aca="1" ref="PF38" ca="1">INDEX(PF$25:PF$34,$C38)-INDEX(PF$25:PF$34,$C39)</f>
        <v>52.07000000000005</v>
      </c>
      <c r="PG38" s="8" cm="1">
        <f t="array" aca="1" ref="PG38" ca="1">INDEX(PG$25:PG$34,$C38)-INDEX(PG$25:PG$34,$C39)</f>
        <v>57.496000000000038</v>
      </c>
      <c r="PH38" s="8" cm="1">
        <f t="array" aca="1" ref="PH38" ca="1">INDEX(PH$25:PH$34,$C38)-INDEX(PH$25:PH$34,$C39)</f>
        <v>45.521000000000015</v>
      </c>
      <c r="PI38" s="8" cm="1">
        <f t="array" aca="1" ref="PI38" ca="1">INDEX(PI$25:PI$34,$C38)-INDEX(PI$25:PI$34,$C39)</f>
        <v>52.894000000000005</v>
      </c>
      <c r="PJ38" s="8" cm="1">
        <f t="array" aca="1" ref="PJ38" ca="1">INDEX(PJ$25:PJ$34,$C38)-INDEX(PJ$25:PJ$34,$C39)</f>
        <v>68.562000000000012</v>
      </c>
      <c r="PK38" s="8" cm="1">
        <f t="array" aca="1" ref="PK38" ca="1">INDEX(PK$25:PK$34,$C38)-INDEX(PK$25:PK$34,$C39)</f>
        <v>24.033999999999992</v>
      </c>
      <c r="PL38" s="8" cm="1">
        <f t="array" aca="1" ref="PL38" ca="1">INDEX(PL$25:PL$34,$C38)-INDEX(PL$25:PL$34,$C39)</f>
        <v>36.789000000000044</v>
      </c>
      <c r="PM38" s="8" cm="1">
        <f t="array" aca="1" ref="PM38" ca="1">INDEX(PM$25:PM$34,$C38)-INDEX(PM$25:PM$34,$C39)</f>
        <v>33.255999999999972</v>
      </c>
      <c r="PN38" s="8" cm="1">
        <f t="array" aca="1" ref="PN38" ca="1">INDEX(PN$25:PN$34,$C38)-INDEX(PN$25:PN$34,$C39)</f>
        <v>45.673000000000002</v>
      </c>
      <c r="PO38" s="8" cm="1">
        <f t="array" aca="1" ref="PO38" ca="1">INDEX(PO$25:PO$34,$C38)-INDEX(PO$25:PO$34,$C39)</f>
        <v>57.69500000000005</v>
      </c>
      <c r="PP38" s="8" cm="1">
        <f t="array" aca="1" ref="PP38" ca="1">INDEX(PP$25:PP$34,$C38)-INDEX(PP$25:PP$34,$C39)</f>
        <v>46.120000000000005</v>
      </c>
      <c r="PQ38" s="8" cm="1">
        <f t="array" aca="1" ref="PQ38" ca="1">INDEX(PQ$25:PQ$34,$C38)-INDEX(PQ$25:PQ$34,$C39)</f>
        <v>59.624000000000024</v>
      </c>
      <c r="PR38" s="8" cm="1">
        <f t="array" aca="1" ref="PR38" ca="1">INDEX(PR$25:PR$34,$C38)-INDEX(PR$25:PR$34,$C39)</f>
        <v>65.430999999999983</v>
      </c>
      <c r="PS38" s="8" cm="1">
        <f t="array" aca="1" ref="PS38" ca="1">INDEX(PS$25:PS$34,$C38)-INDEX(PS$25:PS$34,$C39)</f>
        <v>61.339999999999975</v>
      </c>
      <c r="PT38" s="8" cm="1">
        <f t="array" aca="1" ref="PT38" ca="1">INDEX(PT$25:PT$34,$C38)-INDEX(PT$25:PT$34,$C39)</f>
        <v>64.550000000000011</v>
      </c>
      <c r="PU38" s="8" cm="1">
        <f t="array" aca="1" ref="PU38" ca="1">INDEX(PU$25:PU$34,$C38)-INDEX(PU$25:PU$34,$C39)</f>
        <v>68.434000000000026</v>
      </c>
      <c r="PV38" s="8" cm="1">
        <f t="array" aca="1" ref="PV38" ca="1">INDEX(PV$25:PV$34,$C38)-INDEX(PV$25:PV$34,$C39)</f>
        <v>57.964999999999975</v>
      </c>
      <c r="PW38" s="8" cm="1">
        <f t="array" aca="1" ref="PW38" ca="1">INDEX(PW$25:PW$34,$C38)-INDEX(PW$25:PW$34,$C39)</f>
        <v>72.65500000000003</v>
      </c>
      <c r="PX38" s="8" cm="1">
        <f t="array" aca="1" ref="PX38" ca="1">INDEX(PX$25:PX$34,$C38)-INDEX(PX$25:PX$34,$C39)</f>
        <v>69.919999999999987</v>
      </c>
      <c r="PY38" s="8" cm="1">
        <f t="array" aca="1" ref="PY38" ca="1">INDEX(PY$25:PY$34,$C38)-INDEX(PY$25:PY$34,$C39)</f>
        <v>67.310000000000031</v>
      </c>
      <c r="PZ38" s="8" cm="1">
        <f t="array" aca="1" ref="PZ38" ca="1">INDEX(PZ$25:PZ$34,$C38)-INDEX(PZ$25:PZ$34,$C39)</f>
        <v>73.50200000000001</v>
      </c>
      <c r="QA38" s="8" cm="1">
        <f t="array" aca="1" ref="QA38" ca="1">INDEX(QA$25:QA$34,$C38)-INDEX(QA$25:QA$34,$C39)</f>
        <v>77.30400000000003</v>
      </c>
      <c r="QB38" s="8" cm="1">
        <f t="array" aca="1" ref="QB38" ca="1">INDEX(QB$25:QB$34,$C38)-INDEX(QB$25:QB$34,$C39)</f>
        <v>82.161000000000001</v>
      </c>
      <c r="QC38" s="8" cm="1">
        <f t="array" aca="1" ref="QC38" ca="1">INDEX(QC$25:QC$34,$C38)-INDEX(QC$25:QC$34,$C39)</f>
        <v>76.256</v>
      </c>
      <c r="QD38" s="8" cm="1">
        <f t="array" aca="1" ref="QD38" ca="1">INDEX(QD$25:QD$34,$C38)-INDEX(QD$25:QD$34,$C39)</f>
        <v>84.806000000000012</v>
      </c>
      <c r="QE38" s="8" cm="1">
        <f t="array" aca="1" ref="QE38" ca="1">INDEX(QE$25:QE$34,$C38)-INDEX(QE$25:QE$34,$C39)</f>
        <v>75.548000000000002</v>
      </c>
      <c r="QF38" s="8" cm="1">
        <f t="array" aca="1" ref="QF38" ca="1">INDEX(QF$25:QF$34,$C38)-INDEX(QF$25:QF$34,$C39)</f>
        <v>83.228999999999985</v>
      </c>
      <c r="QG38" s="8" cm="1">
        <f t="array" aca="1" ref="QG38" ca="1">INDEX(QG$25:QG$34,$C38)-INDEX(QG$25:QG$34,$C39)</f>
        <v>82.86099999999999</v>
      </c>
      <c r="QH38" s="8" cm="1">
        <f t="array" aca="1" ref="QH38" ca="1">INDEX(QH$25:QH$34,$C38)-INDEX(QH$25:QH$34,$C39)</f>
        <v>76.53</v>
      </c>
      <c r="QI38" s="8" cm="1">
        <f t="array" aca="1" ref="QI38" ca="1">INDEX(QI$25:QI$34,$C38)-INDEX(QI$25:QI$34,$C39)</f>
        <v>81.585000000000008</v>
      </c>
      <c r="QJ38" s="8" cm="1">
        <f t="array" aca="1" ref="QJ38" ca="1">INDEX(QJ$25:QJ$34,$C38)-INDEX(QJ$25:QJ$34,$C39)</f>
        <v>85.887</v>
      </c>
      <c r="QK38" s="8" cm="1">
        <f t="array" aca="1" ref="QK38" ca="1">INDEX(QK$25:QK$34,$C38)-INDEX(QK$25:QK$34,$C39)</f>
        <v>84.162999999999982</v>
      </c>
      <c r="QL38" s="8" cm="1">
        <f t="array" aca="1" ref="QL38" ca="1">INDEX(QL$25:QL$34,$C38)-INDEX(QL$25:QL$34,$C39)</f>
        <v>85.546999999999997</v>
      </c>
      <c r="QM38" s="8" cm="1">
        <f t="array" aca="1" ref="QM38" ca="1">INDEX(QM$25:QM$34,$C38)-INDEX(QM$25:QM$34,$C39)</f>
        <v>87.824000000000012</v>
      </c>
      <c r="QN38" s="8" cm="1">
        <f t="array" aca="1" ref="QN38" ca="1">INDEX(QN$25:QN$34,$C38)-INDEX(QN$25:QN$34,$C39)</f>
        <v>85.344999999999999</v>
      </c>
      <c r="QO38" s="8" cm="1">
        <f t="array" aca="1" ref="QO38" ca="1">INDEX(QO$25:QO$34,$C38)-INDEX(QO$25:QO$34,$C39)</f>
        <v>86.828999999999979</v>
      </c>
      <c r="QP38" s="8" cm="1">
        <f t="array" aca="1" ref="QP38" ca="1">INDEX(QP$25:QP$34,$C38)-INDEX(QP$25:QP$34,$C39)</f>
        <v>84.40500000000003</v>
      </c>
      <c r="QQ38" s="8" cm="1">
        <f t="array" aca="1" ref="QQ38" ca="1">INDEX(QQ$25:QQ$34,$C38)-INDEX(QQ$25:QQ$34,$C39)</f>
        <v>80.617000000000019</v>
      </c>
      <c r="QR38" s="8" cm="1">
        <f t="array" aca="1" ref="QR38" ca="1">INDEX(QR$25:QR$34,$C38)-INDEX(QR$25:QR$34,$C39)</f>
        <v>89.02800000000002</v>
      </c>
      <c r="QS38" s="8" cm="1">
        <f t="array" aca="1" ref="QS38" ca="1">INDEX(QS$25:QS$34,$C38)-INDEX(QS$25:QS$34,$C39)</f>
        <v>93.936000000000007</v>
      </c>
      <c r="QT38" s="8" cm="1">
        <f t="array" aca="1" ref="QT38" ca="1">INDEX(QT$25:QT$34,$C38)-INDEX(QT$25:QT$34,$C39)</f>
        <v>87.780999999999977</v>
      </c>
      <c r="QU38" s="8" cm="1">
        <f t="array" aca="1" ref="QU38" ca="1">INDEX(QU$25:QU$34,$C38)-INDEX(QU$25:QU$34,$C39)</f>
        <v>71.302999999999997</v>
      </c>
      <c r="QV38" s="8" cm="1">
        <f t="array" aca="1" ref="QV38" ca="1">INDEX(QV$25:QV$34,$C38)-INDEX(QV$25:QV$34,$C39)</f>
        <v>71.519000000000005</v>
      </c>
      <c r="QW38" s="8" cm="1">
        <f t="array" aca="1" ref="QW38" ca="1">INDEX(QW$25:QW$34,$C38)-INDEX(QW$25:QW$34,$C39)</f>
        <v>72.896000000000015</v>
      </c>
      <c r="QX38" s="8" cm="1">
        <f t="array" aca="1" ref="QX38" ca="1">INDEX(QX$25:QX$34,$C38)-INDEX(QX$25:QX$34,$C39)</f>
        <v>69.449999999999989</v>
      </c>
      <c r="QY38" s="8" cm="1">
        <f t="array" aca="1" ref="QY38" ca="1">INDEX(QY$25:QY$34,$C38)-INDEX(QY$25:QY$34,$C39)</f>
        <v>67.911000000000001</v>
      </c>
      <c r="QZ38" s="8" cm="1">
        <f t="array" aca="1" ref="QZ38" ca="1">INDEX(QZ$25:QZ$34,$C38)-INDEX(QZ$25:QZ$34,$C39)</f>
        <v>69.230000000000018</v>
      </c>
      <c r="RA38" s="8" cm="1">
        <f t="array" aca="1" ref="RA38" ca="1">INDEX(RA$25:RA$34,$C38)-INDEX(RA$25:RA$34,$C39)</f>
        <v>75.391999999999967</v>
      </c>
      <c r="RB38" s="8" cm="1">
        <f t="array" aca="1" ref="RB38" ca="1">INDEX(RB$25:RB$34,$C38)-INDEX(RB$25:RB$34,$C39)</f>
        <v>77.081000000000017</v>
      </c>
      <c r="RC38" s="8" cm="1">
        <f t="array" aca="1" ref="RC38" ca="1">INDEX(RC$25:RC$34,$C38)-INDEX(RC$25:RC$34,$C39)</f>
        <v>79.509000000000015</v>
      </c>
      <c r="RD38" s="8" cm="1">
        <f t="array" aca="1" ref="RD38" ca="1">INDEX(RD$25:RD$34,$C38)-INDEX(RD$25:RD$34,$C39)</f>
        <v>77.652000000000015</v>
      </c>
      <c r="RE38" s="8" cm="1">
        <f t="array" aca="1" ref="RE38" ca="1">INDEX(RE$25:RE$34,$C38)-INDEX(RE$25:RE$34,$C39)</f>
        <v>74.279999999999973</v>
      </c>
      <c r="RF38" s="8" cm="1">
        <f t="array" aca="1" ref="RF38" ca="1">INDEX(RF$25:RF$34,$C38)-INDEX(RF$25:RF$34,$C39)</f>
        <v>78.566999999999979</v>
      </c>
      <c r="RG38" s="8" cm="1">
        <f t="array" aca="1" ref="RG38" ca="1">INDEX(RG$25:RG$34,$C38)-INDEX(RG$25:RG$34,$C39)</f>
        <v>85.125</v>
      </c>
      <c r="RH38" s="8" cm="1">
        <f t="array" aca="1" ref="RH38" ca="1">INDEX(RH$25:RH$34,$C38)-INDEX(RH$25:RH$34,$C39)</f>
        <v>76.326000000000022</v>
      </c>
      <c r="RI38" s="8" cm="1">
        <f t="array" aca="1" ref="RI38" ca="1">INDEX(RI$25:RI$34,$C38)-INDEX(RI$25:RI$34,$C39)</f>
        <v>75.848000000000013</v>
      </c>
      <c r="RJ38" s="8" cm="1">
        <f t="array" aca="1" ref="RJ38" ca="1">INDEX(RJ$25:RJ$34,$C38)-INDEX(RJ$25:RJ$34,$C39)</f>
        <v>77.574000000000012</v>
      </c>
      <c r="RK38" s="8" cm="1">
        <f t="array" aca="1" ref="RK38" ca="1">INDEX(RK$25:RK$34,$C38)-INDEX(RK$25:RK$34,$C39)</f>
        <v>72.942000000000007</v>
      </c>
      <c r="RL38" s="8" cm="1">
        <f t="array" aca="1" ref="RL38" ca="1">INDEX(RL$25:RL$34,$C38)-INDEX(RL$25:RL$34,$C39)</f>
        <v>81.882000000000005</v>
      </c>
      <c r="RM38" s="8" cm="1">
        <f t="array" aca="1" ref="RM38" ca="1">INDEX(RM$25:RM$34,$C38)-INDEX(RM$25:RM$34,$C39)</f>
        <v>78.16500000000002</v>
      </c>
      <c r="RN38" s="8" cm="1">
        <f t="array" aca="1" ref="RN38" ca="1">INDEX(RN$25:RN$34,$C38)-INDEX(RN$25:RN$34,$C39)</f>
        <v>74.031000000000006</v>
      </c>
      <c r="RO38" s="8" cm="1">
        <f t="array" aca="1" ref="RO38" ca="1">INDEX(RO$25:RO$34,$C38)-INDEX(RO$25:RO$34,$C39)</f>
        <v>79.204999999999984</v>
      </c>
      <c r="RP38" s="8" cm="1">
        <f t="array" aca="1" ref="RP38" ca="1">INDEX(RP$25:RP$34,$C38)-INDEX(RP$25:RP$34,$C39)</f>
        <v>80.192000000000036</v>
      </c>
      <c r="RQ38" s="8" cm="1">
        <f t="array" aca="1" ref="RQ38" ca="1">INDEX(RQ$25:RQ$34,$C38)-INDEX(RQ$25:RQ$34,$C39)</f>
        <v>86.199999999999989</v>
      </c>
      <c r="RR38" s="8" cm="1">
        <f t="array" aca="1" ref="RR38" ca="1">INDEX(RR$25:RR$34,$C38)-INDEX(RR$25:RR$34,$C39)</f>
        <v>82.038000000000011</v>
      </c>
      <c r="RS38" s="8" cm="1">
        <f t="array" aca="1" ref="RS38" ca="1">INDEX(RS$25:RS$34,$C38)-INDEX(RS$25:RS$34,$C39)</f>
        <v>81.487000000000023</v>
      </c>
      <c r="RT38" s="8" cm="1">
        <f t="array" aca="1" ref="RT38" ca="1">INDEX(RT$25:RT$34,$C38)-INDEX(RT$25:RT$34,$C39)</f>
        <v>78.007000000000005</v>
      </c>
      <c r="RU38" s="8" cm="1">
        <f t="array" aca="1" ref="RU38" ca="1">INDEX(RU$25:RU$34,$C38)-INDEX(RU$25:RU$34,$C39)</f>
        <v>88.704999999999984</v>
      </c>
      <c r="RV38" s="8" cm="1">
        <f t="array" aca="1" ref="RV38" ca="1">INDEX(RV$25:RV$34,$C38)-INDEX(RV$25:RV$34,$C39)</f>
        <v>87.544999999999987</v>
      </c>
      <c r="RW38" s="8" cm="1">
        <f t="array" aca="1" ref="RW38" ca="1">INDEX(RW$25:RW$34,$C38)-INDEX(RW$25:RW$34,$C39)</f>
        <v>82.463000000000022</v>
      </c>
      <c r="RX38" s="8" cm="1">
        <f t="array" aca="1" ref="RX38" ca="1">INDEX(RX$25:RX$34,$C38)-INDEX(RX$25:RX$34,$C39)</f>
        <v>87.820999999999998</v>
      </c>
      <c r="RY38" s="8" cm="1">
        <f t="array" aca="1" ref="RY38" ca="1">INDEX(RY$25:RY$34,$C38)-INDEX(RY$25:RY$34,$C39)</f>
        <v>110.00999999999999</v>
      </c>
      <c r="RZ38" s="8" cm="1">
        <f t="array" aca="1" ref="RZ38" ca="1">INDEX(RZ$25:RZ$34,$C38)-INDEX(RZ$25:RZ$34,$C39)</f>
        <v>88.649000000000001</v>
      </c>
      <c r="SA38" s="8" cm="1">
        <f t="array" aca="1" ref="SA38" ca="1">INDEX(SA$25:SA$34,$C38)-INDEX(SA$25:SA$34,$C39)</f>
        <v>88.543000000000035</v>
      </c>
      <c r="SB38" s="8" cm="1">
        <f t="array" aca="1" ref="SB38" ca="1">INDEX(SB$25:SB$34,$C38)-INDEX(SB$25:SB$34,$C39)</f>
        <v>87.322000000000031</v>
      </c>
      <c r="SC38" s="8" cm="1">
        <f t="array" aca="1" ref="SC38" ca="1">INDEX(SC$25:SC$34,$C38)-INDEX(SC$25:SC$34,$C39)</f>
        <v>87.006000000000029</v>
      </c>
      <c r="SD38" s="8" cm="1">
        <f t="array" aca="1" ref="SD38" ca="1">INDEX(SD$25:SD$34,$C38)-INDEX(SD$25:SD$34,$C39)</f>
        <v>89.492999999999995</v>
      </c>
      <c r="SE38" s="8" cm="1">
        <f t="array" aca="1" ref="SE38" ca="1">INDEX(SE$25:SE$34,$C38)-INDEX(SE$25:SE$34,$C39)</f>
        <v>91.60899999999998</v>
      </c>
      <c r="SF38" s="8" cm="1">
        <f t="array" aca="1" ref="SF38" ca="1">INDEX(SF$25:SF$34,$C38)-INDEX(SF$25:SF$34,$C39)</f>
        <v>87.060999999999979</v>
      </c>
      <c r="SG38" s="8" cm="1">
        <f t="array" aca="1" ref="SG38" ca="1">INDEX(SG$25:SG$34,$C38)-INDEX(SG$25:SG$34,$C39)</f>
        <v>90.577999999999975</v>
      </c>
      <c r="SH38" s="8" cm="1">
        <f t="array" aca="1" ref="SH38" ca="1">INDEX(SH$25:SH$34,$C38)-INDEX(SH$25:SH$34,$C39)</f>
        <v>91.211999999999989</v>
      </c>
      <c r="SI38" s="8" cm="1">
        <f t="array" aca="1" ref="SI38" ca="1">INDEX(SI$25:SI$34,$C38)-INDEX(SI$25:SI$34,$C39)</f>
        <v>93.106999999999999</v>
      </c>
      <c r="SJ38" s="8" cm="1">
        <f t="array" aca="1" ref="SJ38" ca="1">INDEX(SJ$25:SJ$34,$C38)-INDEX(SJ$25:SJ$34,$C39)</f>
        <v>75.736000000000018</v>
      </c>
      <c r="SK38" s="8" cm="1">
        <f t="array" aca="1" ref="SK38" ca="1">INDEX(SK$25:SK$34,$C38)-INDEX(SK$25:SK$34,$C39)</f>
        <v>93.17300000000003</v>
      </c>
      <c r="SL38" s="8" cm="1">
        <f t="array" aca="1" ref="SL38" ca="1">INDEX(SL$25:SL$34,$C38)-INDEX(SL$25:SL$34,$C39)</f>
        <v>97.814999999999998</v>
      </c>
      <c r="SM38" s="8" cm="1">
        <f t="array" aca="1" ref="SM38" ca="1">INDEX(SM$25:SM$34,$C38)-INDEX(SM$25:SM$34,$C39)</f>
        <v>96.866000000000014</v>
      </c>
      <c r="SN38" s="8" cm="1">
        <f t="array" aca="1" ref="SN38" ca="1">INDEX(SN$25:SN$34,$C38)-INDEX(SN$25:SN$34,$C39)</f>
        <v>91.75200000000001</v>
      </c>
      <c r="SO38" s="8" cm="1">
        <f t="array" aca="1" ref="SO38" ca="1">INDEX(SO$25:SO$34,$C38)-INDEX(SO$25:SO$34,$C39)</f>
        <v>76.79200000000003</v>
      </c>
      <c r="SP38" s="8" cm="1">
        <f t="array" aca="1" ref="SP38" ca="1">INDEX(SP$25:SP$34,$C38)-INDEX(SP$25:SP$34,$C39)</f>
        <v>78.340000000000032</v>
      </c>
      <c r="SQ38" s="8" cm="1">
        <f t="array" aca="1" ref="SQ38" ca="1">INDEX(SQ$25:SQ$34,$C38)-INDEX(SQ$25:SQ$34,$C39)</f>
        <v>69.38900000000001</v>
      </c>
      <c r="SR38" s="8" cm="1">
        <f t="array" aca="1" ref="SR38" ca="1">INDEX(SR$25:SR$34,$C38)-INDEX(SR$25:SR$34,$C39)</f>
        <v>80.376000000000033</v>
      </c>
      <c r="SS38" s="8" cm="1">
        <f t="array" aca="1" ref="SS38" ca="1">INDEX(SS$25:SS$34,$C38)-INDEX(SS$25:SS$34,$C39)</f>
        <v>63.221000000000004</v>
      </c>
      <c r="ST38" s="8" cm="1">
        <f t="array" aca="1" ref="ST38" ca="1">INDEX(ST$25:ST$34,$C38)-INDEX(ST$25:ST$34,$C39)</f>
        <v>56.50200000000001</v>
      </c>
    </row>
    <row r="39" spans="1:514" s="2" customFormat="1" x14ac:dyDescent="0.25">
      <c r="B39" s="6" t="s">
        <v>422</v>
      </c>
      <c r="C39" s="2">
        <f>_xlfn.XMATCH(B39,$B$25:$B$34)</f>
        <v>8</v>
      </c>
      <c r="F39" s="8"/>
    </row>
    <row r="40" spans="1:514" s="2" customFormat="1" x14ac:dyDescent="0.25"/>
    <row r="42" spans="1:514" ht="11" x14ac:dyDescent="0.3">
      <c r="B42" s="5" t="s">
        <v>415</v>
      </c>
    </row>
    <row r="43" spans="1:514" ht="11" x14ac:dyDescent="0.3">
      <c r="A43" s="2">
        <v>1</v>
      </c>
      <c r="B43" s="9" t="str">
        <f t="shared" ref="B43:B51" si="9">B25</f>
        <v>VW 3 1/2 PERP nc-30</v>
      </c>
      <c r="F43" s="8" t="e">
        <f ca="1">F$25-F25</f>
        <v>#VALUE!</v>
      </c>
      <c r="G43" s="8">
        <f t="shared" ref="G43:BQ43" ca="1" si="10">G$25-G25</f>
        <v>0</v>
      </c>
      <c r="H43" s="8">
        <f t="shared" ca="1" si="10"/>
        <v>0</v>
      </c>
      <c r="I43" s="8">
        <f t="shared" ca="1" si="10"/>
        <v>0</v>
      </c>
      <c r="J43" s="8">
        <f t="shared" ca="1" si="10"/>
        <v>0</v>
      </c>
      <c r="K43" s="8">
        <f t="shared" ca="1" si="10"/>
        <v>0</v>
      </c>
      <c r="L43" s="8">
        <f t="shared" ca="1" si="10"/>
        <v>0</v>
      </c>
      <c r="M43" s="8">
        <f t="shared" ca="1" si="10"/>
        <v>0</v>
      </c>
      <c r="N43" s="8">
        <f t="shared" ca="1" si="10"/>
        <v>0</v>
      </c>
      <c r="O43" s="8">
        <f t="shared" ca="1" si="10"/>
        <v>0</v>
      </c>
      <c r="P43" s="8">
        <f t="shared" ca="1" si="10"/>
        <v>0</v>
      </c>
      <c r="Q43" s="8">
        <f t="shared" ca="1" si="10"/>
        <v>0</v>
      </c>
      <c r="R43" s="8">
        <f t="shared" ca="1" si="10"/>
        <v>0</v>
      </c>
      <c r="S43" s="8">
        <f t="shared" ca="1" si="10"/>
        <v>0</v>
      </c>
      <c r="T43" s="8">
        <f t="shared" ca="1" si="10"/>
        <v>0</v>
      </c>
      <c r="U43" s="8">
        <f t="shared" ca="1" si="10"/>
        <v>0</v>
      </c>
      <c r="V43" s="8">
        <f t="shared" ca="1" si="10"/>
        <v>0</v>
      </c>
      <c r="W43" s="8">
        <f t="shared" ca="1" si="10"/>
        <v>0</v>
      </c>
      <c r="X43" s="8">
        <f t="shared" ca="1" si="10"/>
        <v>0</v>
      </c>
      <c r="Y43" s="8">
        <f t="shared" ca="1" si="10"/>
        <v>0</v>
      </c>
      <c r="Z43" s="8">
        <f t="shared" ca="1" si="10"/>
        <v>0</v>
      </c>
      <c r="AA43" s="8">
        <f t="shared" ca="1" si="10"/>
        <v>0</v>
      </c>
      <c r="AB43" s="8">
        <f t="shared" ca="1" si="10"/>
        <v>0</v>
      </c>
      <c r="AC43" s="8">
        <f t="shared" ca="1" si="10"/>
        <v>0</v>
      </c>
      <c r="AD43" s="8">
        <f t="shared" ca="1" si="10"/>
        <v>0</v>
      </c>
      <c r="AE43" s="8">
        <f t="shared" ca="1" si="10"/>
        <v>0</v>
      </c>
      <c r="AF43" s="8">
        <f t="shared" ca="1" si="10"/>
        <v>0</v>
      </c>
      <c r="AG43" s="8">
        <f t="shared" ca="1" si="10"/>
        <v>0</v>
      </c>
      <c r="AH43" s="8">
        <f t="shared" ca="1" si="10"/>
        <v>0</v>
      </c>
      <c r="AI43" s="8">
        <f t="shared" ca="1" si="10"/>
        <v>0</v>
      </c>
      <c r="AJ43" s="8">
        <f t="shared" ca="1" si="10"/>
        <v>0</v>
      </c>
      <c r="AK43" s="8">
        <f t="shared" ca="1" si="10"/>
        <v>0</v>
      </c>
      <c r="AL43" s="8">
        <f t="shared" ca="1" si="10"/>
        <v>0</v>
      </c>
      <c r="AM43" s="8">
        <f t="shared" ca="1" si="10"/>
        <v>0</v>
      </c>
      <c r="AN43" s="8">
        <f t="shared" ca="1" si="10"/>
        <v>0</v>
      </c>
      <c r="AO43" s="8">
        <f t="shared" ca="1" si="10"/>
        <v>0</v>
      </c>
      <c r="AP43" s="8">
        <f t="shared" ca="1" si="10"/>
        <v>0</v>
      </c>
      <c r="AQ43" s="8">
        <f t="shared" ca="1" si="10"/>
        <v>0</v>
      </c>
      <c r="AR43" s="8">
        <f t="shared" ca="1" si="10"/>
        <v>0</v>
      </c>
      <c r="AS43" s="8">
        <f t="shared" ca="1" si="10"/>
        <v>0</v>
      </c>
      <c r="AT43" s="8">
        <f t="shared" ca="1" si="10"/>
        <v>0</v>
      </c>
      <c r="AU43" s="8">
        <f t="shared" ca="1" si="10"/>
        <v>0</v>
      </c>
      <c r="AV43" s="8">
        <f t="shared" ca="1" si="10"/>
        <v>0</v>
      </c>
      <c r="AW43" s="8">
        <f t="shared" ca="1" si="10"/>
        <v>0</v>
      </c>
      <c r="AX43" s="8">
        <f t="shared" ca="1" si="10"/>
        <v>0</v>
      </c>
      <c r="AY43" s="8">
        <f t="shared" ca="1" si="10"/>
        <v>0</v>
      </c>
      <c r="AZ43" s="8">
        <f t="shared" ca="1" si="10"/>
        <v>0</v>
      </c>
      <c r="BA43" s="8">
        <f t="shared" ca="1" si="10"/>
        <v>0</v>
      </c>
      <c r="BB43" s="8">
        <f t="shared" ca="1" si="10"/>
        <v>0</v>
      </c>
      <c r="BC43" s="8">
        <f t="shared" ca="1" si="10"/>
        <v>0</v>
      </c>
      <c r="BD43" s="8">
        <f t="shared" ca="1" si="10"/>
        <v>0</v>
      </c>
      <c r="BE43" s="8">
        <f t="shared" ca="1" si="10"/>
        <v>0</v>
      </c>
      <c r="BF43" s="8">
        <f t="shared" ca="1" si="10"/>
        <v>0</v>
      </c>
      <c r="BG43" s="8">
        <f t="shared" ca="1" si="10"/>
        <v>0</v>
      </c>
      <c r="BH43" s="8">
        <f t="shared" ca="1" si="10"/>
        <v>0</v>
      </c>
      <c r="BI43" s="8">
        <f t="shared" ca="1" si="10"/>
        <v>0</v>
      </c>
      <c r="BJ43" s="8">
        <f t="shared" ca="1" si="10"/>
        <v>0</v>
      </c>
      <c r="BK43" s="8">
        <f t="shared" ca="1" si="10"/>
        <v>0</v>
      </c>
      <c r="BL43" s="8">
        <f t="shared" ca="1" si="10"/>
        <v>0</v>
      </c>
      <c r="BM43" s="8">
        <f t="shared" ca="1" si="10"/>
        <v>0</v>
      </c>
      <c r="BN43" s="8">
        <f t="shared" ca="1" si="10"/>
        <v>0</v>
      </c>
      <c r="BO43" s="8">
        <f t="shared" ca="1" si="10"/>
        <v>0</v>
      </c>
      <c r="BP43" s="8">
        <f t="shared" ca="1" si="10"/>
        <v>0</v>
      </c>
      <c r="BQ43" s="8">
        <f t="shared" ca="1" si="10"/>
        <v>0</v>
      </c>
      <c r="BR43" s="8">
        <f t="shared" ref="BR43:EC43" ca="1" si="11">BR$25-BR25</f>
        <v>0</v>
      </c>
      <c r="BS43" s="8">
        <f t="shared" ca="1" si="11"/>
        <v>0</v>
      </c>
      <c r="BT43" s="8">
        <f t="shared" ca="1" si="11"/>
        <v>0</v>
      </c>
      <c r="BU43" s="8">
        <f t="shared" ca="1" si="11"/>
        <v>0</v>
      </c>
      <c r="BV43" s="8">
        <f t="shared" ca="1" si="11"/>
        <v>0</v>
      </c>
      <c r="BW43" s="8">
        <f t="shared" ca="1" si="11"/>
        <v>0</v>
      </c>
      <c r="BX43" s="8">
        <f t="shared" ca="1" si="11"/>
        <v>0</v>
      </c>
      <c r="BY43" s="8">
        <f t="shared" ca="1" si="11"/>
        <v>0</v>
      </c>
      <c r="BZ43" s="8">
        <f t="shared" ca="1" si="11"/>
        <v>0</v>
      </c>
      <c r="CA43" s="8">
        <f t="shared" ca="1" si="11"/>
        <v>0</v>
      </c>
      <c r="CB43" s="8">
        <f t="shared" ca="1" si="11"/>
        <v>0</v>
      </c>
      <c r="CC43" s="8">
        <f t="shared" ca="1" si="11"/>
        <v>0</v>
      </c>
      <c r="CD43" s="8">
        <f t="shared" ca="1" si="11"/>
        <v>0</v>
      </c>
      <c r="CE43" s="8">
        <f t="shared" ca="1" si="11"/>
        <v>0</v>
      </c>
      <c r="CF43" s="8">
        <f t="shared" ca="1" si="11"/>
        <v>0</v>
      </c>
      <c r="CG43" s="8">
        <f t="shared" ca="1" si="11"/>
        <v>0</v>
      </c>
      <c r="CH43" s="8">
        <f t="shared" ca="1" si="11"/>
        <v>0</v>
      </c>
      <c r="CI43" s="8">
        <f t="shared" ca="1" si="11"/>
        <v>0</v>
      </c>
      <c r="CJ43" s="8">
        <f t="shared" ca="1" si="11"/>
        <v>0</v>
      </c>
      <c r="CK43" s="8">
        <f t="shared" ca="1" si="11"/>
        <v>0</v>
      </c>
      <c r="CL43" s="8">
        <f t="shared" ca="1" si="11"/>
        <v>0</v>
      </c>
      <c r="CM43" s="8">
        <f t="shared" ca="1" si="11"/>
        <v>0</v>
      </c>
      <c r="CN43" s="8">
        <f t="shared" ca="1" si="11"/>
        <v>0</v>
      </c>
      <c r="CO43" s="8">
        <f t="shared" ca="1" si="11"/>
        <v>0</v>
      </c>
      <c r="CP43" s="8">
        <f t="shared" ca="1" si="11"/>
        <v>0</v>
      </c>
      <c r="CQ43" s="8">
        <f t="shared" ca="1" si="11"/>
        <v>0</v>
      </c>
      <c r="CR43" s="8">
        <f t="shared" ca="1" si="11"/>
        <v>0</v>
      </c>
      <c r="CS43" s="8">
        <f t="shared" ca="1" si="11"/>
        <v>0</v>
      </c>
      <c r="CT43" s="8">
        <f t="shared" ca="1" si="11"/>
        <v>0</v>
      </c>
      <c r="CU43" s="8">
        <f t="shared" ca="1" si="11"/>
        <v>0</v>
      </c>
      <c r="CV43" s="8">
        <f t="shared" ca="1" si="11"/>
        <v>0</v>
      </c>
      <c r="CW43" s="8">
        <f t="shared" ca="1" si="11"/>
        <v>0</v>
      </c>
      <c r="CX43" s="8">
        <f t="shared" ca="1" si="11"/>
        <v>0</v>
      </c>
      <c r="CY43" s="8">
        <f t="shared" ca="1" si="11"/>
        <v>0</v>
      </c>
      <c r="CZ43" s="8">
        <f t="shared" ca="1" si="11"/>
        <v>0</v>
      </c>
      <c r="DA43" s="8">
        <f t="shared" ca="1" si="11"/>
        <v>0</v>
      </c>
      <c r="DB43" s="8">
        <f t="shared" ca="1" si="11"/>
        <v>0</v>
      </c>
      <c r="DC43" s="8">
        <f t="shared" ca="1" si="11"/>
        <v>0</v>
      </c>
      <c r="DD43" s="8">
        <f t="shared" ca="1" si="11"/>
        <v>0</v>
      </c>
      <c r="DE43" s="8">
        <f t="shared" ca="1" si="11"/>
        <v>0</v>
      </c>
      <c r="DF43" s="8">
        <f t="shared" ca="1" si="11"/>
        <v>0</v>
      </c>
      <c r="DG43" s="8">
        <f t="shared" ca="1" si="11"/>
        <v>0</v>
      </c>
      <c r="DH43" s="8">
        <f t="shared" ca="1" si="11"/>
        <v>0</v>
      </c>
      <c r="DI43" s="8">
        <f t="shared" ca="1" si="11"/>
        <v>0</v>
      </c>
      <c r="DJ43" s="8">
        <f t="shared" ca="1" si="11"/>
        <v>0</v>
      </c>
      <c r="DK43" s="8">
        <f t="shared" ca="1" si="11"/>
        <v>0</v>
      </c>
      <c r="DL43" s="8">
        <f t="shared" ca="1" si="11"/>
        <v>0</v>
      </c>
      <c r="DM43" s="8">
        <f t="shared" ca="1" si="11"/>
        <v>0</v>
      </c>
      <c r="DN43" s="8">
        <f t="shared" ca="1" si="11"/>
        <v>0</v>
      </c>
      <c r="DO43" s="8">
        <f t="shared" ca="1" si="11"/>
        <v>0</v>
      </c>
      <c r="DP43" s="8">
        <f t="shared" ca="1" si="11"/>
        <v>0</v>
      </c>
      <c r="DQ43" s="8">
        <f t="shared" ca="1" si="11"/>
        <v>0</v>
      </c>
      <c r="DR43" s="8">
        <f t="shared" ca="1" si="11"/>
        <v>0</v>
      </c>
      <c r="DS43" s="8">
        <f t="shared" ca="1" si="11"/>
        <v>0</v>
      </c>
      <c r="DT43" s="8">
        <f t="shared" ca="1" si="11"/>
        <v>0</v>
      </c>
      <c r="DU43" s="8">
        <f t="shared" ca="1" si="11"/>
        <v>0</v>
      </c>
      <c r="DV43" s="8">
        <f t="shared" ca="1" si="11"/>
        <v>0</v>
      </c>
      <c r="DW43" s="8">
        <f t="shared" ca="1" si="11"/>
        <v>0</v>
      </c>
      <c r="DX43" s="8">
        <f t="shared" ca="1" si="11"/>
        <v>0</v>
      </c>
      <c r="DY43" s="8">
        <f t="shared" ca="1" si="11"/>
        <v>0</v>
      </c>
      <c r="DZ43" s="8">
        <f t="shared" ca="1" si="11"/>
        <v>0</v>
      </c>
      <c r="EA43" s="8">
        <f t="shared" ca="1" si="11"/>
        <v>0</v>
      </c>
      <c r="EB43" s="8">
        <f t="shared" ca="1" si="11"/>
        <v>0</v>
      </c>
      <c r="EC43" s="8">
        <f t="shared" ca="1" si="11"/>
        <v>0</v>
      </c>
      <c r="ED43" s="8">
        <f t="shared" ref="ED43:GO43" ca="1" si="12">ED$25-ED25</f>
        <v>0</v>
      </c>
      <c r="EE43" s="8">
        <f t="shared" ca="1" si="12"/>
        <v>0</v>
      </c>
      <c r="EF43" s="8">
        <f t="shared" ca="1" si="12"/>
        <v>0</v>
      </c>
      <c r="EG43" s="8">
        <f t="shared" ca="1" si="12"/>
        <v>0</v>
      </c>
      <c r="EH43" s="8">
        <f t="shared" ca="1" si="12"/>
        <v>0</v>
      </c>
      <c r="EI43" s="8">
        <f t="shared" ca="1" si="12"/>
        <v>0</v>
      </c>
      <c r="EJ43" s="8">
        <f t="shared" ca="1" si="12"/>
        <v>0</v>
      </c>
      <c r="EK43" s="8">
        <f t="shared" ca="1" si="12"/>
        <v>0</v>
      </c>
      <c r="EL43" s="8">
        <f t="shared" ca="1" si="12"/>
        <v>0</v>
      </c>
      <c r="EM43" s="8">
        <f t="shared" ca="1" si="12"/>
        <v>0</v>
      </c>
      <c r="EN43" s="8">
        <f t="shared" ca="1" si="12"/>
        <v>0</v>
      </c>
      <c r="EO43" s="8">
        <f t="shared" ca="1" si="12"/>
        <v>0</v>
      </c>
      <c r="EP43" s="8">
        <f t="shared" ca="1" si="12"/>
        <v>0</v>
      </c>
      <c r="EQ43" s="8">
        <f t="shared" ca="1" si="12"/>
        <v>0</v>
      </c>
      <c r="ER43" s="8">
        <f t="shared" ca="1" si="12"/>
        <v>0</v>
      </c>
      <c r="ES43" s="8">
        <f t="shared" ca="1" si="12"/>
        <v>0</v>
      </c>
      <c r="ET43" s="8">
        <f t="shared" ca="1" si="12"/>
        <v>0</v>
      </c>
      <c r="EU43" s="8">
        <f t="shared" ca="1" si="12"/>
        <v>0</v>
      </c>
      <c r="EV43" s="8">
        <f t="shared" ca="1" si="12"/>
        <v>0</v>
      </c>
      <c r="EW43" s="8">
        <f t="shared" ca="1" si="12"/>
        <v>0</v>
      </c>
      <c r="EX43" s="8">
        <f t="shared" ca="1" si="12"/>
        <v>0</v>
      </c>
      <c r="EY43" s="8">
        <f t="shared" ca="1" si="12"/>
        <v>0</v>
      </c>
      <c r="EZ43" s="8">
        <f t="shared" ca="1" si="12"/>
        <v>0</v>
      </c>
      <c r="FA43" s="8">
        <f t="shared" ca="1" si="12"/>
        <v>0</v>
      </c>
      <c r="FB43" s="8">
        <f t="shared" ca="1" si="12"/>
        <v>0</v>
      </c>
      <c r="FC43" s="8">
        <f t="shared" ca="1" si="12"/>
        <v>0</v>
      </c>
      <c r="FD43" s="8">
        <f t="shared" ca="1" si="12"/>
        <v>0</v>
      </c>
      <c r="FE43" s="8">
        <f t="shared" ca="1" si="12"/>
        <v>0</v>
      </c>
      <c r="FF43" s="8">
        <f t="shared" ca="1" si="12"/>
        <v>0</v>
      </c>
      <c r="FG43" s="8">
        <f t="shared" ca="1" si="12"/>
        <v>0</v>
      </c>
      <c r="FH43" s="8">
        <f t="shared" ca="1" si="12"/>
        <v>0</v>
      </c>
      <c r="FI43" s="8">
        <f t="shared" ca="1" si="12"/>
        <v>0</v>
      </c>
      <c r="FJ43" s="8">
        <f t="shared" ca="1" si="12"/>
        <v>0</v>
      </c>
      <c r="FK43" s="8">
        <f t="shared" ca="1" si="12"/>
        <v>0</v>
      </c>
      <c r="FL43" s="8">
        <f t="shared" ca="1" si="12"/>
        <v>0</v>
      </c>
      <c r="FM43" s="8">
        <f t="shared" ca="1" si="12"/>
        <v>0</v>
      </c>
      <c r="FN43" s="8">
        <f t="shared" ca="1" si="12"/>
        <v>0</v>
      </c>
      <c r="FO43" s="8">
        <f t="shared" ca="1" si="12"/>
        <v>0</v>
      </c>
      <c r="FP43" s="8">
        <f t="shared" ca="1" si="12"/>
        <v>0</v>
      </c>
      <c r="FQ43" s="8">
        <f t="shared" ca="1" si="12"/>
        <v>0</v>
      </c>
      <c r="FR43" s="8">
        <f t="shared" ca="1" si="12"/>
        <v>0</v>
      </c>
      <c r="FS43" s="8">
        <f t="shared" ca="1" si="12"/>
        <v>0</v>
      </c>
      <c r="FT43" s="8">
        <f t="shared" ca="1" si="12"/>
        <v>0</v>
      </c>
      <c r="FU43" s="8">
        <f t="shared" ca="1" si="12"/>
        <v>0</v>
      </c>
      <c r="FV43" s="8">
        <f t="shared" ca="1" si="12"/>
        <v>0</v>
      </c>
      <c r="FW43" s="8">
        <f t="shared" ca="1" si="12"/>
        <v>0</v>
      </c>
      <c r="FX43" s="8">
        <f t="shared" ca="1" si="12"/>
        <v>0</v>
      </c>
      <c r="FY43" s="8">
        <f t="shared" ca="1" si="12"/>
        <v>0</v>
      </c>
      <c r="FZ43" s="8">
        <f t="shared" ca="1" si="12"/>
        <v>0</v>
      </c>
      <c r="GA43" s="8">
        <f t="shared" ca="1" si="12"/>
        <v>0</v>
      </c>
      <c r="GB43" s="8">
        <f t="shared" ca="1" si="12"/>
        <v>0</v>
      </c>
      <c r="GC43" s="8">
        <f t="shared" ca="1" si="12"/>
        <v>0</v>
      </c>
      <c r="GD43" s="8">
        <f t="shared" ca="1" si="12"/>
        <v>0</v>
      </c>
      <c r="GE43" s="8">
        <f t="shared" ca="1" si="12"/>
        <v>0</v>
      </c>
      <c r="GF43" s="8">
        <f t="shared" ca="1" si="12"/>
        <v>0</v>
      </c>
      <c r="GG43" s="8">
        <f t="shared" ca="1" si="12"/>
        <v>0</v>
      </c>
      <c r="GH43" s="8">
        <f t="shared" ca="1" si="12"/>
        <v>0</v>
      </c>
      <c r="GI43" s="8">
        <f t="shared" ca="1" si="12"/>
        <v>0</v>
      </c>
      <c r="GJ43" s="8">
        <f t="shared" ca="1" si="12"/>
        <v>0</v>
      </c>
      <c r="GK43" s="8">
        <f t="shared" ca="1" si="12"/>
        <v>0</v>
      </c>
      <c r="GL43" s="8">
        <f t="shared" ca="1" si="12"/>
        <v>0</v>
      </c>
      <c r="GM43" s="8">
        <f t="shared" ca="1" si="12"/>
        <v>0</v>
      </c>
      <c r="GN43" s="8">
        <f t="shared" ca="1" si="12"/>
        <v>0</v>
      </c>
      <c r="GO43" s="8">
        <f t="shared" ca="1" si="12"/>
        <v>0</v>
      </c>
      <c r="GP43" s="8">
        <f t="shared" ref="GP43:JA43" ca="1" si="13">GP$25-GP25</f>
        <v>0</v>
      </c>
      <c r="GQ43" s="8">
        <f t="shared" ca="1" si="13"/>
        <v>0</v>
      </c>
      <c r="GR43" s="8">
        <f t="shared" ca="1" si="13"/>
        <v>0</v>
      </c>
      <c r="GS43" s="8">
        <f t="shared" ca="1" si="13"/>
        <v>0</v>
      </c>
      <c r="GT43" s="8">
        <f t="shared" ca="1" si="13"/>
        <v>0</v>
      </c>
      <c r="GU43" s="8">
        <f t="shared" ca="1" si="13"/>
        <v>0</v>
      </c>
      <c r="GV43" s="8">
        <f t="shared" ca="1" si="13"/>
        <v>0</v>
      </c>
      <c r="GW43" s="8">
        <f t="shared" ca="1" si="13"/>
        <v>0</v>
      </c>
      <c r="GX43" s="8">
        <f t="shared" ca="1" si="13"/>
        <v>0</v>
      </c>
      <c r="GY43" s="8">
        <f t="shared" ca="1" si="13"/>
        <v>0</v>
      </c>
      <c r="GZ43" s="8">
        <f t="shared" ca="1" si="13"/>
        <v>0</v>
      </c>
      <c r="HA43" s="8">
        <f t="shared" ca="1" si="13"/>
        <v>0</v>
      </c>
      <c r="HB43" s="8">
        <f t="shared" ca="1" si="13"/>
        <v>0</v>
      </c>
      <c r="HC43" s="8">
        <f t="shared" ca="1" si="13"/>
        <v>0</v>
      </c>
      <c r="HD43" s="8">
        <f t="shared" ca="1" si="13"/>
        <v>0</v>
      </c>
      <c r="HE43" s="8">
        <f t="shared" ca="1" si="13"/>
        <v>0</v>
      </c>
      <c r="HF43" s="8">
        <f t="shared" ca="1" si="13"/>
        <v>0</v>
      </c>
      <c r="HG43" s="8">
        <f t="shared" ca="1" si="13"/>
        <v>0</v>
      </c>
      <c r="HH43" s="8">
        <f t="shared" ca="1" si="13"/>
        <v>0</v>
      </c>
      <c r="HI43" s="8">
        <f t="shared" ca="1" si="13"/>
        <v>0</v>
      </c>
      <c r="HJ43" s="8">
        <f t="shared" ca="1" si="13"/>
        <v>0</v>
      </c>
      <c r="HK43" s="8">
        <f t="shared" ca="1" si="13"/>
        <v>0</v>
      </c>
      <c r="HL43" s="8">
        <f t="shared" ca="1" si="13"/>
        <v>0</v>
      </c>
      <c r="HM43" s="8">
        <f t="shared" ca="1" si="13"/>
        <v>0</v>
      </c>
      <c r="HN43" s="8">
        <f t="shared" ca="1" si="13"/>
        <v>0</v>
      </c>
      <c r="HO43" s="8">
        <f t="shared" ca="1" si="13"/>
        <v>0</v>
      </c>
      <c r="HP43" s="8">
        <f t="shared" ca="1" si="13"/>
        <v>0</v>
      </c>
      <c r="HQ43" s="8">
        <f t="shared" ca="1" si="13"/>
        <v>0</v>
      </c>
      <c r="HR43" s="8">
        <f t="shared" ca="1" si="13"/>
        <v>0</v>
      </c>
      <c r="HS43" s="8">
        <f t="shared" ca="1" si="13"/>
        <v>0</v>
      </c>
      <c r="HT43" s="8">
        <f t="shared" ca="1" si="13"/>
        <v>0</v>
      </c>
      <c r="HU43" s="8">
        <f t="shared" ca="1" si="13"/>
        <v>0</v>
      </c>
      <c r="HV43" s="8">
        <f t="shared" ca="1" si="13"/>
        <v>0</v>
      </c>
      <c r="HW43" s="8">
        <f t="shared" ca="1" si="13"/>
        <v>0</v>
      </c>
      <c r="HX43" s="8">
        <f t="shared" ca="1" si="13"/>
        <v>0</v>
      </c>
      <c r="HY43" s="8">
        <f t="shared" ca="1" si="13"/>
        <v>0</v>
      </c>
      <c r="HZ43" s="8">
        <f t="shared" ca="1" si="13"/>
        <v>0</v>
      </c>
      <c r="IA43" s="8">
        <f t="shared" ca="1" si="13"/>
        <v>0</v>
      </c>
      <c r="IB43" s="8">
        <f t="shared" ca="1" si="13"/>
        <v>0</v>
      </c>
      <c r="IC43" s="8">
        <f t="shared" ca="1" si="13"/>
        <v>0</v>
      </c>
      <c r="ID43" s="8">
        <f t="shared" ca="1" si="13"/>
        <v>0</v>
      </c>
      <c r="IE43" s="8">
        <f t="shared" ca="1" si="13"/>
        <v>0</v>
      </c>
      <c r="IF43" s="8">
        <f t="shared" ca="1" si="13"/>
        <v>0</v>
      </c>
      <c r="IG43" s="8">
        <f t="shared" ca="1" si="13"/>
        <v>0</v>
      </c>
      <c r="IH43" s="8">
        <f t="shared" ca="1" si="13"/>
        <v>0</v>
      </c>
      <c r="II43" s="8">
        <f t="shared" ca="1" si="13"/>
        <v>0</v>
      </c>
      <c r="IJ43" s="8">
        <f t="shared" ca="1" si="13"/>
        <v>0</v>
      </c>
      <c r="IK43" s="8">
        <f t="shared" ca="1" si="13"/>
        <v>0</v>
      </c>
      <c r="IL43" s="8">
        <f t="shared" ca="1" si="13"/>
        <v>0</v>
      </c>
      <c r="IM43" s="8">
        <f t="shared" ca="1" si="13"/>
        <v>0</v>
      </c>
      <c r="IN43" s="8">
        <f t="shared" ca="1" si="13"/>
        <v>0</v>
      </c>
      <c r="IO43" s="8">
        <f t="shared" ca="1" si="13"/>
        <v>0</v>
      </c>
      <c r="IP43" s="8">
        <f t="shared" ca="1" si="13"/>
        <v>0</v>
      </c>
      <c r="IQ43" s="8">
        <f t="shared" ca="1" si="13"/>
        <v>0</v>
      </c>
      <c r="IR43" s="8">
        <f t="shared" ca="1" si="13"/>
        <v>0</v>
      </c>
      <c r="IS43" s="8">
        <f t="shared" ca="1" si="13"/>
        <v>0</v>
      </c>
      <c r="IT43" s="8">
        <f t="shared" ca="1" si="13"/>
        <v>0</v>
      </c>
      <c r="IU43" s="8">
        <f t="shared" ca="1" si="13"/>
        <v>0</v>
      </c>
      <c r="IV43" s="8">
        <f t="shared" ca="1" si="13"/>
        <v>0</v>
      </c>
      <c r="IW43" s="8">
        <f t="shared" ca="1" si="13"/>
        <v>0</v>
      </c>
      <c r="IX43" s="8">
        <f t="shared" ca="1" si="13"/>
        <v>0</v>
      </c>
      <c r="IY43" s="8">
        <f t="shared" ca="1" si="13"/>
        <v>0</v>
      </c>
      <c r="IZ43" s="8">
        <f t="shared" ca="1" si="13"/>
        <v>0</v>
      </c>
      <c r="JA43" s="8">
        <f t="shared" ca="1" si="13"/>
        <v>0</v>
      </c>
      <c r="JB43" s="8">
        <f t="shared" ref="JB43:LM43" ca="1" si="14">JB$25-JB25</f>
        <v>0</v>
      </c>
      <c r="JC43" s="8">
        <f t="shared" ca="1" si="14"/>
        <v>0</v>
      </c>
      <c r="JD43" s="8">
        <f t="shared" ca="1" si="14"/>
        <v>0</v>
      </c>
      <c r="JE43" s="8">
        <f t="shared" ca="1" si="14"/>
        <v>0</v>
      </c>
      <c r="JF43" s="8">
        <f t="shared" ca="1" si="14"/>
        <v>0</v>
      </c>
      <c r="JG43" s="8">
        <f t="shared" ca="1" si="14"/>
        <v>0</v>
      </c>
      <c r="JH43" s="8">
        <f t="shared" ca="1" si="14"/>
        <v>0</v>
      </c>
      <c r="JI43" s="8">
        <f t="shared" ca="1" si="14"/>
        <v>0</v>
      </c>
      <c r="JJ43" s="8">
        <f t="shared" ca="1" si="14"/>
        <v>0</v>
      </c>
      <c r="JK43" s="8">
        <f t="shared" ca="1" si="14"/>
        <v>0</v>
      </c>
      <c r="JL43" s="8">
        <f t="shared" ca="1" si="14"/>
        <v>0</v>
      </c>
      <c r="JM43" s="8">
        <f t="shared" ca="1" si="14"/>
        <v>0</v>
      </c>
      <c r="JN43" s="8">
        <f t="shared" ca="1" si="14"/>
        <v>0</v>
      </c>
      <c r="JO43" s="8">
        <f t="shared" ca="1" si="14"/>
        <v>0</v>
      </c>
      <c r="JP43" s="8">
        <f t="shared" ca="1" si="14"/>
        <v>0</v>
      </c>
      <c r="JQ43" s="8">
        <f t="shared" ca="1" si="14"/>
        <v>0</v>
      </c>
      <c r="JR43" s="8">
        <f t="shared" ca="1" si="14"/>
        <v>0</v>
      </c>
      <c r="JS43" s="8">
        <f t="shared" ca="1" si="14"/>
        <v>0</v>
      </c>
      <c r="JT43" s="8">
        <f t="shared" ca="1" si="14"/>
        <v>0</v>
      </c>
      <c r="JU43" s="8">
        <f t="shared" ca="1" si="14"/>
        <v>0</v>
      </c>
      <c r="JV43" s="8">
        <f t="shared" ca="1" si="14"/>
        <v>0</v>
      </c>
      <c r="JW43" s="8">
        <f t="shared" ca="1" si="14"/>
        <v>0</v>
      </c>
      <c r="JX43" s="8">
        <f t="shared" ca="1" si="14"/>
        <v>0</v>
      </c>
      <c r="JY43" s="8">
        <f t="shared" ca="1" si="14"/>
        <v>0</v>
      </c>
      <c r="JZ43" s="8">
        <f t="shared" ca="1" si="14"/>
        <v>0</v>
      </c>
      <c r="KA43" s="8">
        <f t="shared" ca="1" si="14"/>
        <v>0</v>
      </c>
      <c r="KB43" s="8">
        <f t="shared" ca="1" si="14"/>
        <v>0</v>
      </c>
      <c r="KC43" s="8">
        <f t="shared" ca="1" si="14"/>
        <v>0</v>
      </c>
      <c r="KD43" s="8">
        <f t="shared" ca="1" si="14"/>
        <v>0</v>
      </c>
      <c r="KE43" s="8">
        <f t="shared" ca="1" si="14"/>
        <v>0</v>
      </c>
      <c r="KF43" s="8">
        <f t="shared" ca="1" si="14"/>
        <v>0</v>
      </c>
      <c r="KG43" s="8">
        <f t="shared" ca="1" si="14"/>
        <v>0</v>
      </c>
      <c r="KH43" s="8">
        <f t="shared" ca="1" si="14"/>
        <v>0</v>
      </c>
      <c r="KI43" s="8">
        <f t="shared" ca="1" si="14"/>
        <v>0</v>
      </c>
      <c r="KJ43" s="8">
        <f t="shared" ca="1" si="14"/>
        <v>0</v>
      </c>
      <c r="KK43" s="8">
        <f t="shared" ca="1" si="14"/>
        <v>0</v>
      </c>
      <c r="KL43" s="8">
        <f t="shared" ca="1" si="14"/>
        <v>0</v>
      </c>
      <c r="KM43" s="8">
        <f t="shared" ca="1" si="14"/>
        <v>0</v>
      </c>
      <c r="KN43" s="8">
        <f t="shared" ca="1" si="14"/>
        <v>0</v>
      </c>
      <c r="KO43" s="8">
        <f t="shared" ca="1" si="14"/>
        <v>0</v>
      </c>
      <c r="KP43" s="8">
        <f t="shared" ca="1" si="14"/>
        <v>0</v>
      </c>
      <c r="KQ43" s="8">
        <f t="shared" ca="1" si="14"/>
        <v>0</v>
      </c>
      <c r="KR43" s="8">
        <f t="shared" ca="1" si="14"/>
        <v>0</v>
      </c>
      <c r="KS43" s="8">
        <f t="shared" ca="1" si="14"/>
        <v>0</v>
      </c>
      <c r="KT43" s="8">
        <f t="shared" ca="1" si="14"/>
        <v>0</v>
      </c>
      <c r="KU43" s="8">
        <f t="shared" ca="1" si="14"/>
        <v>0</v>
      </c>
      <c r="KV43" s="8">
        <f t="shared" ca="1" si="14"/>
        <v>0</v>
      </c>
      <c r="KW43" s="8">
        <f t="shared" ca="1" si="14"/>
        <v>0</v>
      </c>
      <c r="KX43" s="8">
        <f t="shared" ca="1" si="14"/>
        <v>0</v>
      </c>
      <c r="KY43" s="8">
        <f t="shared" ca="1" si="14"/>
        <v>0</v>
      </c>
      <c r="KZ43" s="8">
        <f t="shared" ca="1" si="14"/>
        <v>0</v>
      </c>
      <c r="LA43" s="8">
        <f t="shared" ca="1" si="14"/>
        <v>0</v>
      </c>
      <c r="LB43" s="8">
        <f t="shared" ca="1" si="14"/>
        <v>0</v>
      </c>
      <c r="LC43" s="8">
        <f t="shared" ca="1" si="14"/>
        <v>0</v>
      </c>
      <c r="LD43" s="8">
        <f t="shared" ca="1" si="14"/>
        <v>0</v>
      </c>
      <c r="LE43" s="8">
        <f t="shared" ca="1" si="14"/>
        <v>0</v>
      </c>
      <c r="LF43" s="8">
        <f t="shared" ca="1" si="14"/>
        <v>0</v>
      </c>
      <c r="LG43" s="8">
        <f t="shared" ca="1" si="14"/>
        <v>0</v>
      </c>
      <c r="LH43" s="8">
        <f t="shared" ca="1" si="14"/>
        <v>0</v>
      </c>
      <c r="LI43" s="8">
        <f t="shared" ca="1" si="14"/>
        <v>0</v>
      </c>
      <c r="LJ43" s="8">
        <f t="shared" ca="1" si="14"/>
        <v>0</v>
      </c>
      <c r="LK43" s="8">
        <f t="shared" ca="1" si="14"/>
        <v>0</v>
      </c>
      <c r="LL43" s="8">
        <f t="shared" ca="1" si="14"/>
        <v>0</v>
      </c>
      <c r="LM43" s="8">
        <f t="shared" ca="1" si="14"/>
        <v>0</v>
      </c>
      <c r="LN43" s="8">
        <f t="shared" ref="LN43:NY43" ca="1" si="15">LN$25-LN25</f>
        <v>0</v>
      </c>
      <c r="LO43" s="8">
        <f t="shared" ca="1" si="15"/>
        <v>0</v>
      </c>
      <c r="LP43" s="8">
        <f t="shared" ca="1" si="15"/>
        <v>0</v>
      </c>
      <c r="LQ43" s="8">
        <f t="shared" ca="1" si="15"/>
        <v>0</v>
      </c>
      <c r="LR43" s="8">
        <f t="shared" ca="1" si="15"/>
        <v>0</v>
      </c>
      <c r="LS43" s="8">
        <f t="shared" ca="1" si="15"/>
        <v>0</v>
      </c>
      <c r="LT43" s="8">
        <f t="shared" ca="1" si="15"/>
        <v>0</v>
      </c>
      <c r="LU43" s="8">
        <f t="shared" ca="1" si="15"/>
        <v>0</v>
      </c>
      <c r="LV43" s="8">
        <f t="shared" ca="1" si="15"/>
        <v>0</v>
      </c>
      <c r="LW43" s="8">
        <f t="shared" ca="1" si="15"/>
        <v>0</v>
      </c>
      <c r="LX43" s="8">
        <f t="shared" ca="1" si="15"/>
        <v>0</v>
      </c>
      <c r="LY43" s="8">
        <f t="shared" ca="1" si="15"/>
        <v>0</v>
      </c>
      <c r="LZ43" s="8">
        <f t="shared" ca="1" si="15"/>
        <v>0</v>
      </c>
      <c r="MA43" s="8">
        <f t="shared" ca="1" si="15"/>
        <v>0</v>
      </c>
      <c r="MB43" s="8">
        <f t="shared" ca="1" si="15"/>
        <v>0</v>
      </c>
      <c r="MC43" s="8">
        <f t="shared" ca="1" si="15"/>
        <v>0</v>
      </c>
      <c r="MD43" s="8">
        <f t="shared" ca="1" si="15"/>
        <v>0</v>
      </c>
      <c r="ME43" s="8">
        <f t="shared" ca="1" si="15"/>
        <v>0</v>
      </c>
      <c r="MF43" s="8">
        <f t="shared" ca="1" si="15"/>
        <v>0</v>
      </c>
      <c r="MG43" s="8">
        <f t="shared" ca="1" si="15"/>
        <v>0</v>
      </c>
      <c r="MH43" s="8">
        <f t="shared" ca="1" si="15"/>
        <v>0</v>
      </c>
      <c r="MI43" s="8">
        <f t="shared" ca="1" si="15"/>
        <v>0</v>
      </c>
      <c r="MJ43" s="8">
        <f t="shared" ca="1" si="15"/>
        <v>0</v>
      </c>
      <c r="MK43" s="8">
        <f t="shared" ca="1" si="15"/>
        <v>0</v>
      </c>
      <c r="ML43" s="8">
        <f t="shared" ca="1" si="15"/>
        <v>0</v>
      </c>
      <c r="MM43" s="8">
        <f t="shared" ca="1" si="15"/>
        <v>0</v>
      </c>
      <c r="MN43" s="8">
        <f t="shared" ca="1" si="15"/>
        <v>0</v>
      </c>
      <c r="MO43" s="8">
        <f t="shared" ca="1" si="15"/>
        <v>0</v>
      </c>
      <c r="MP43" s="8">
        <f t="shared" ca="1" si="15"/>
        <v>0</v>
      </c>
      <c r="MQ43" s="8">
        <f t="shared" ca="1" si="15"/>
        <v>0</v>
      </c>
      <c r="MR43" s="8">
        <f t="shared" ca="1" si="15"/>
        <v>0</v>
      </c>
      <c r="MS43" s="8">
        <f t="shared" ca="1" si="15"/>
        <v>0</v>
      </c>
      <c r="MT43" s="8">
        <f t="shared" ca="1" si="15"/>
        <v>0</v>
      </c>
      <c r="MU43" s="8">
        <f t="shared" ca="1" si="15"/>
        <v>0</v>
      </c>
      <c r="MV43" s="8">
        <f t="shared" ca="1" si="15"/>
        <v>0</v>
      </c>
      <c r="MW43" s="8">
        <f t="shared" ca="1" si="15"/>
        <v>0</v>
      </c>
      <c r="MX43" s="8">
        <f t="shared" ca="1" si="15"/>
        <v>0</v>
      </c>
      <c r="MY43" s="8">
        <f t="shared" ca="1" si="15"/>
        <v>0</v>
      </c>
      <c r="MZ43" s="8">
        <f t="shared" ca="1" si="15"/>
        <v>0</v>
      </c>
      <c r="NA43" s="8">
        <f t="shared" ca="1" si="15"/>
        <v>0</v>
      </c>
      <c r="NB43" s="8">
        <f t="shared" ca="1" si="15"/>
        <v>0</v>
      </c>
      <c r="NC43" s="8">
        <f t="shared" ca="1" si="15"/>
        <v>0</v>
      </c>
      <c r="ND43" s="8">
        <f t="shared" ca="1" si="15"/>
        <v>0</v>
      </c>
      <c r="NE43" s="8">
        <f t="shared" ca="1" si="15"/>
        <v>0</v>
      </c>
      <c r="NF43" s="8">
        <f t="shared" ca="1" si="15"/>
        <v>0</v>
      </c>
      <c r="NG43" s="8">
        <f t="shared" ca="1" si="15"/>
        <v>0</v>
      </c>
      <c r="NH43" s="8">
        <f t="shared" ca="1" si="15"/>
        <v>0</v>
      </c>
      <c r="NI43" s="8">
        <f t="shared" ca="1" si="15"/>
        <v>0</v>
      </c>
      <c r="NJ43" s="8">
        <f t="shared" ca="1" si="15"/>
        <v>0</v>
      </c>
      <c r="NK43" s="8">
        <f t="shared" ca="1" si="15"/>
        <v>0</v>
      </c>
      <c r="NL43" s="8">
        <f t="shared" ca="1" si="15"/>
        <v>0</v>
      </c>
      <c r="NM43" s="8">
        <f t="shared" ca="1" si="15"/>
        <v>0</v>
      </c>
      <c r="NN43" s="8">
        <f t="shared" ca="1" si="15"/>
        <v>0</v>
      </c>
      <c r="NO43" s="8">
        <f t="shared" ca="1" si="15"/>
        <v>0</v>
      </c>
      <c r="NP43" s="8">
        <f t="shared" ca="1" si="15"/>
        <v>0</v>
      </c>
      <c r="NQ43" s="8">
        <f t="shared" ca="1" si="15"/>
        <v>0</v>
      </c>
      <c r="NR43" s="8">
        <f t="shared" ca="1" si="15"/>
        <v>0</v>
      </c>
      <c r="NS43" s="8">
        <f t="shared" ca="1" si="15"/>
        <v>0</v>
      </c>
      <c r="NT43" s="8">
        <f t="shared" ca="1" si="15"/>
        <v>0</v>
      </c>
      <c r="NU43" s="8">
        <f t="shared" ca="1" si="15"/>
        <v>0</v>
      </c>
      <c r="NV43" s="8">
        <f t="shared" ca="1" si="15"/>
        <v>0</v>
      </c>
      <c r="NW43" s="8">
        <f t="shared" ca="1" si="15"/>
        <v>0</v>
      </c>
      <c r="NX43" s="8">
        <f t="shared" ca="1" si="15"/>
        <v>0</v>
      </c>
      <c r="NY43" s="8">
        <f t="shared" ca="1" si="15"/>
        <v>0</v>
      </c>
      <c r="NZ43" s="8">
        <f t="shared" ref="NZ43:QK43" ca="1" si="16">NZ$25-NZ25</f>
        <v>0</v>
      </c>
      <c r="OA43" s="8">
        <f t="shared" ca="1" si="16"/>
        <v>0</v>
      </c>
      <c r="OB43" s="8">
        <f t="shared" ca="1" si="16"/>
        <v>0</v>
      </c>
      <c r="OC43" s="8">
        <f t="shared" ca="1" si="16"/>
        <v>0</v>
      </c>
      <c r="OD43" s="8">
        <f t="shared" ca="1" si="16"/>
        <v>0</v>
      </c>
      <c r="OE43" s="8">
        <f t="shared" ca="1" si="16"/>
        <v>0</v>
      </c>
      <c r="OF43" s="8">
        <f t="shared" ca="1" si="16"/>
        <v>0</v>
      </c>
      <c r="OG43" s="8">
        <f t="shared" ca="1" si="16"/>
        <v>0</v>
      </c>
      <c r="OH43" s="8">
        <f t="shared" ca="1" si="16"/>
        <v>0</v>
      </c>
      <c r="OI43" s="8">
        <f t="shared" ca="1" si="16"/>
        <v>0</v>
      </c>
      <c r="OJ43" s="8">
        <f t="shared" ca="1" si="16"/>
        <v>0</v>
      </c>
      <c r="OK43" s="8">
        <f t="shared" ca="1" si="16"/>
        <v>0</v>
      </c>
      <c r="OL43" s="8">
        <f t="shared" ca="1" si="16"/>
        <v>0</v>
      </c>
      <c r="OM43" s="8">
        <f t="shared" ca="1" si="16"/>
        <v>0</v>
      </c>
      <c r="ON43" s="8">
        <f t="shared" ca="1" si="16"/>
        <v>0</v>
      </c>
      <c r="OO43" s="8">
        <f t="shared" ca="1" si="16"/>
        <v>0</v>
      </c>
      <c r="OP43" s="8">
        <f t="shared" ca="1" si="16"/>
        <v>0</v>
      </c>
      <c r="OQ43" s="8">
        <f t="shared" ca="1" si="16"/>
        <v>0</v>
      </c>
      <c r="OR43" s="8">
        <f t="shared" ca="1" si="16"/>
        <v>0</v>
      </c>
      <c r="OS43" s="8">
        <f t="shared" ca="1" si="16"/>
        <v>0</v>
      </c>
      <c r="OT43" s="8">
        <f t="shared" ca="1" si="16"/>
        <v>0</v>
      </c>
      <c r="OU43" s="8">
        <f t="shared" ca="1" si="16"/>
        <v>0</v>
      </c>
      <c r="OV43" s="8">
        <f t="shared" ca="1" si="16"/>
        <v>0</v>
      </c>
      <c r="OW43" s="8">
        <f t="shared" ca="1" si="16"/>
        <v>0</v>
      </c>
      <c r="OX43" s="8">
        <f t="shared" ca="1" si="16"/>
        <v>0</v>
      </c>
      <c r="OY43" s="8">
        <f t="shared" ca="1" si="16"/>
        <v>0</v>
      </c>
      <c r="OZ43" s="8">
        <f t="shared" ca="1" si="16"/>
        <v>0</v>
      </c>
      <c r="PA43" s="8">
        <f t="shared" ca="1" si="16"/>
        <v>0</v>
      </c>
      <c r="PB43" s="8">
        <f t="shared" ca="1" si="16"/>
        <v>0</v>
      </c>
      <c r="PC43" s="8">
        <f t="shared" ca="1" si="16"/>
        <v>0</v>
      </c>
      <c r="PD43" s="8">
        <f t="shared" ca="1" si="16"/>
        <v>0</v>
      </c>
      <c r="PE43" s="8">
        <f t="shared" ca="1" si="16"/>
        <v>0</v>
      </c>
      <c r="PF43" s="8">
        <f t="shared" ca="1" si="16"/>
        <v>0</v>
      </c>
      <c r="PG43" s="8">
        <f t="shared" ca="1" si="16"/>
        <v>0</v>
      </c>
      <c r="PH43" s="8">
        <f t="shared" ca="1" si="16"/>
        <v>0</v>
      </c>
      <c r="PI43" s="8">
        <f t="shared" ca="1" si="16"/>
        <v>0</v>
      </c>
      <c r="PJ43" s="8">
        <f t="shared" ca="1" si="16"/>
        <v>0</v>
      </c>
      <c r="PK43" s="8">
        <f t="shared" ca="1" si="16"/>
        <v>0</v>
      </c>
      <c r="PL43" s="8">
        <f t="shared" ca="1" si="16"/>
        <v>0</v>
      </c>
      <c r="PM43" s="8">
        <f t="shared" ca="1" si="16"/>
        <v>0</v>
      </c>
      <c r="PN43" s="8">
        <f t="shared" ca="1" si="16"/>
        <v>0</v>
      </c>
      <c r="PO43" s="8">
        <f t="shared" ca="1" si="16"/>
        <v>0</v>
      </c>
      <c r="PP43" s="8">
        <f t="shared" ca="1" si="16"/>
        <v>0</v>
      </c>
      <c r="PQ43" s="8">
        <f t="shared" ca="1" si="16"/>
        <v>0</v>
      </c>
      <c r="PR43" s="8">
        <f t="shared" ca="1" si="16"/>
        <v>0</v>
      </c>
      <c r="PS43" s="8">
        <f t="shared" ca="1" si="16"/>
        <v>0</v>
      </c>
      <c r="PT43" s="8">
        <f t="shared" ca="1" si="16"/>
        <v>0</v>
      </c>
      <c r="PU43" s="8">
        <f t="shared" ca="1" si="16"/>
        <v>0</v>
      </c>
      <c r="PV43" s="8">
        <f t="shared" ca="1" si="16"/>
        <v>0</v>
      </c>
      <c r="PW43" s="8">
        <f t="shared" ca="1" si="16"/>
        <v>0</v>
      </c>
      <c r="PX43" s="8">
        <f t="shared" ca="1" si="16"/>
        <v>0</v>
      </c>
      <c r="PY43" s="8">
        <f t="shared" ca="1" si="16"/>
        <v>0</v>
      </c>
      <c r="PZ43" s="8">
        <f t="shared" ca="1" si="16"/>
        <v>0</v>
      </c>
      <c r="QA43" s="8">
        <f t="shared" ca="1" si="16"/>
        <v>0</v>
      </c>
      <c r="QB43" s="8">
        <f t="shared" ca="1" si="16"/>
        <v>0</v>
      </c>
      <c r="QC43" s="8">
        <f t="shared" ca="1" si="16"/>
        <v>0</v>
      </c>
      <c r="QD43" s="8">
        <f t="shared" ca="1" si="16"/>
        <v>0</v>
      </c>
      <c r="QE43" s="8">
        <f t="shared" ca="1" si="16"/>
        <v>0</v>
      </c>
      <c r="QF43" s="8">
        <f t="shared" ca="1" si="16"/>
        <v>0</v>
      </c>
      <c r="QG43" s="8">
        <f t="shared" ca="1" si="16"/>
        <v>0</v>
      </c>
      <c r="QH43" s="8">
        <f t="shared" ca="1" si="16"/>
        <v>0</v>
      </c>
      <c r="QI43" s="8">
        <f t="shared" ca="1" si="16"/>
        <v>0</v>
      </c>
      <c r="QJ43" s="8">
        <f t="shared" ca="1" si="16"/>
        <v>0</v>
      </c>
      <c r="QK43" s="8">
        <f t="shared" ca="1" si="16"/>
        <v>0</v>
      </c>
      <c r="QL43" s="8">
        <f t="shared" ref="QL43:SQ43" ca="1" si="17">QL$25-QL25</f>
        <v>0</v>
      </c>
      <c r="QM43" s="8">
        <f t="shared" ca="1" si="17"/>
        <v>0</v>
      </c>
      <c r="QN43" s="8">
        <f t="shared" ca="1" si="17"/>
        <v>0</v>
      </c>
      <c r="QO43" s="8">
        <f t="shared" ca="1" si="17"/>
        <v>0</v>
      </c>
      <c r="QP43" s="8">
        <f t="shared" ca="1" si="17"/>
        <v>0</v>
      </c>
      <c r="QQ43" s="8">
        <f t="shared" ca="1" si="17"/>
        <v>0</v>
      </c>
      <c r="QR43" s="8">
        <f t="shared" ca="1" si="17"/>
        <v>0</v>
      </c>
      <c r="QS43" s="8">
        <f t="shared" ca="1" si="17"/>
        <v>0</v>
      </c>
      <c r="QT43" s="8">
        <f t="shared" ca="1" si="17"/>
        <v>0</v>
      </c>
      <c r="QU43" s="8">
        <f t="shared" ca="1" si="17"/>
        <v>0</v>
      </c>
      <c r="QV43" s="8">
        <f t="shared" ca="1" si="17"/>
        <v>0</v>
      </c>
      <c r="QW43" s="8">
        <f t="shared" ca="1" si="17"/>
        <v>0</v>
      </c>
      <c r="QX43" s="8">
        <f t="shared" ca="1" si="17"/>
        <v>0</v>
      </c>
      <c r="QY43" s="8">
        <f t="shared" ca="1" si="17"/>
        <v>0</v>
      </c>
      <c r="QZ43" s="8">
        <f t="shared" ca="1" si="17"/>
        <v>0</v>
      </c>
      <c r="RA43" s="8">
        <f t="shared" ca="1" si="17"/>
        <v>0</v>
      </c>
      <c r="RB43" s="8">
        <f t="shared" ca="1" si="17"/>
        <v>0</v>
      </c>
      <c r="RC43" s="8">
        <f t="shared" ca="1" si="17"/>
        <v>0</v>
      </c>
      <c r="RD43" s="8">
        <f t="shared" ca="1" si="17"/>
        <v>0</v>
      </c>
      <c r="RE43" s="8">
        <f t="shared" ca="1" si="17"/>
        <v>0</v>
      </c>
      <c r="RF43" s="8">
        <f t="shared" ca="1" si="17"/>
        <v>0</v>
      </c>
      <c r="RG43" s="8">
        <f t="shared" ca="1" si="17"/>
        <v>0</v>
      </c>
      <c r="RH43" s="8">
        <f t="shared" ca="1" si="17"/>
        <v>0</v>
      </c>
      <c r="RI43" s="8">
        <f t="shared" ca="1" si="17"/>
        <v>0</v>
      </c>
      <c r="RJ43" s="8">
        <f t="shared" ca="1" si="17"/>
        <v>0</v>
      </c>
      <c r="RK43" s="8">
        <f t="shared" ca="1" si="17"/>
        <v>0</v>
      </c>
      <c r="RL43" s="8">
        <f t="shared" ca="1" si="17"/>
        <v>0</v>
      </c>
      <c r="RM43" s="8">
        <f t="shared" ca="1" si="17"/>
        <v>0</v>
      </c>
      <c r="RN43" s="8">
        <f t="shared" ca="1" si="17"/>
        <v>0</v>
      </c>
      <c r="RO43" s="8">
        <f t="shared" ca="1" si="17"/>
        <v>0</v>
      </c>
      <c r="RP43" s="8">
        <f t="shared" ca="1" si="17"/>
        <v>0</v>
      </c>
      <c r="RQ43" s="8">
        <f t="shared" ca="1" si="17"/>
        <v>0</v>
      </c>
      <c r="RR43" s="8">
        <f t="shared" ca="1" si="17"/>
        <v>0</v>
      </c>
      <c r="RS43" s="8">
        <f t="shared" ca="1" si="17"/>
        <v>0</v>
      </c>
      <c r="RT43" s="8">
        <f t="shared" ca="1" si="17"/>
        <v>0</v>
      </c>
      <c r="RU43" s="8">
        <f t="shared" ca="1" si="17"/>
        <v>0</v>
      </c>
      <c r="RV43" s="8">
        <f t="shared" ca="1" si="17"/>
        <v>0</v>
      </c>
      <c r="RW43" s="8">
        <f t="shared" ca="1" si="17"/>
        <v>0</v>
      </c>
      <c r="RX43" s="8">
        <f t="shared" ca="1" si="17"/>
        <v>0</v>
      </c>
      <c r="RY43" s="8">
        <f t="shared" ca="1" si="17"/>
        <v>0</v>
      </c>
      <c r="RZ43" s="8">
        <f t="shared" ca="1" si="17"/>
        <v>0</v>
      </c>
      <c r="SA43" s="8">
        <f t="shared" ca="1" si="17"/>
        <v>0</v>
      </c>
      <c r="SB43" s="8">
        <f t="shared" ca="1" si="17"/>
        <v>0</v>
      </c>
      <c r="SC43" s="8">
        <f t="shared" ca="1" si="17"/>
        <v>0</v>
      </c>
      <c r="SD43" s="8">
        <f t="shared" ca="1" si="17"/>
        <v>0</v>
      </c>
      <c r="SE43" s="8">
        <f t="shared" ca="1" si="17"/>
        <v>0</v>
      </c>
      <c r="SF43" s="8">
        <f t="shared" ca="1" si="17"/>
        <v>0</v>
      </c>
      <c r="SG43" s="8">
        <f t="shared" ca="1" si="17"/>
        <v>0</v>
      </c>
      <c r="SH43" s="8">
        <f t="shared" ca="1" si="17"/>
        <v>0</v>
      </c>
      <c r="SI43" s="8">
        <f t="shared" ca="1" si="17"/>
        <v>0</v>
      </c>
      <c r="SJ43" s="8">
        <f t="shared" ca="1" si="17"/>
        <v>0</v>
      </c>
      <c r="SK43" s="8">
        <f t="shared" ca="1" si="17"/>
        <v>0</v>
      </c>
      <c r="SL43" s="8">
        <f t="shared" ca="1" si="17"/>
        <v>0</v>
      </c>
      <c r="SM43" s="8">
        <f t="shared" ca="1" si="17"/>
        <v>0</v>
      </c>
      <c r="SN43" s="8">
        <f t="shared" ca="1" si="17"/>
        <v>0</v>
      </c>
      <c r="SO43" s="8">
        <f t="shared" ca="1" si="17"/>
        <v>0</v>
      </c>
      <c r="SP43" s="8">
        <f t="shared" ca="1" si="17"/>
        <v>0</v>
      </c>
      <c r="SQ43" s="8">
        <f t="shared" ca="1" si="17"/>
        <v>0</v>
      </c>
    </row>
    <row r="44" spans="1:514" x14ac:dyDescent="0.25">
      <c r="A44" s="2">
        <f>A43+1</f>
        <v>2</v>
      </c>
      <c r="B44" s="4" t="str">
        <f t="shared" si="9"/>
        <v>VW 4 5/8 PERP nc-28</v>
      </c>
      <c r="C44" s="4" t="str">
        <f>$B$43&amp;"-"&amp;B44</f>
        <v>VW 3 1/2 PERP nc-30-VW 4 5/8 PERP nc-28</v>
      </c>
      <c r="F44" s="8" t="e">
        <f ca="1">F$25-F26</f>
        <v>#VALUE!</v>
      </c>
      <c r="G44" s="8">
        <f t="shared" ref="G44:BQ44" ca="1" si="18">G$25-G26</f>
        <v>-30.274999999999977</v>
      </c>
      <c r="H44" s="8">
        <f t="shared" ca="1" si="18"/>
        <v>-44.353999999999985</v>
      </c>
      <c r="I44" s="8">
        <f t="shared" ca="1" si="18"/>
        <v>-32.375999999999976</v>
      </c>
      <c r="J44" s="8">
        <f t="shared" ca="1" si="18"/>
        <v>-37.828999999999951</v>
      </c>
      <c r="K44" s="8">
        <f t="shared" ca="1" si="18"/>
        <v>-31.587999999999965</v>
      </c>
      <c r="L44" s="8">
        <f t="shared" ca="1" si="18"/>
        <v>-10.218999999999994</v>
      </c>
      <c r="M44" s="8">
        <f t="shared" ca="1" si="18"/>
        <v>-29.402999999999963</v>
      </c>
      <c r="N44" s="8">
        <f t="shared" ca="1" si="18"/>
        <v>-20.242999999999995</v>
      </c>
      <c r="O44" s="8">
        <f t="shared" ca="1" si="18"/>
        <v>-50.107000000000028</v>
      </c>
      <c r="P44" s="8">
        <f t="shared" ca="1" si="18"/>
        <v>-44.283000000000015</v>
      </c>
      <c r="Q44" s="8">
        <f t="shared" ca="1" si="18"/>
        <v>-43.801999999999964</v>
      </c>
      <c r="R44" s="8">
        <f t="shared" ca="1" si="18"/>
        <v>-19.486000000000047</v>
      </c>
      <c r="S44" s="8">
        <f t="shared" ca="1" si="18"/>
        <v>1.0470000000000255</v>
      </c>
      <c r="T44" s="8">
        <f t="shared" ca="1" si="18"/>
        <v>-27.641999999999996</v>
      </c>
      <c r="U44" s="8">
        <f t="shared" ca="1" si="18"/>
        <v>-19.64100000000002</v>
      </c>
      <c r="V44" s="8">
        <f t="shared" ca="1" si="18"/>
        <v>-37.198000000000036</v>
      </c>
      <c r="W44" s="8">
        <f t="shared" ca="1" si="18"/>
        <v>-44.517999999999972</v>
      </c>
      <c r="X44" s="8">
        <f t="shared" ca="1" si="18"/>
        <v>-50.22399999999999</v>
      </c>
      <c r="Y44" s="8">
        <f t="shared" ca="1" si="18"/>
        <v>-45.346000000000004</v>
      </c>
      <c r="Z44" s="8">
        <f t="shared" ca="1" si="18"/>
        <v>-34.846000000000004</v>
      </c>
      <c r="AA44" s="8">
        <f t="shared" ca="1" si="18"/>
        <v>-38.322000000000003</v>
      </c>
      <c r="AB44" s="8">
        <f t="shared" ca="1" si="18"/>
        <v>-47.495000000000005</v>
      </c>
      <c r="AC44" s="8">
        <f t="shared" ca="1" si="18"/>
        <v>-50.687999999999988</v>
      </c>
      <c r="AD44" s="8">
        <f t="shared" ca="1" si="18"/>
        <v>-46.697999999999979</v>
      </c>
      <c r="AE44" s="8">
        <f t="shared" ca="1" si="18"/>
        <v>-44.555000000000007</v>
      </c>
      <c r="AF44" s="8">
        <f t="shared" ca="1" si="18"/>
        <v>-37.713000000000022</v>
      </c>
      <c r="AG44" s="8">
        <f t="shared" ca="1" si="18"/>
        <v>-48.15100000000001</v>
      </c>
      <c r="AH44" s="8">
        <f t="shared" ca="1" si="18"/>
        <v>-58.350999999999999</v>
      </c>
      <c r="AI44" s="8">
        <f t="shared" ca="1" si="18"/>
        <v>-65.757999999999981</v>
      </c>
      <c r="AJ44" s="8">
        <f t="shared" ca="1" si="18"/>
        <v>-61.851999999999975</v>
      </c>
      <c r="AK44" s="8">
        <f t="shared" ca="1" si="18"/>
        <v>-57.873999999999967</v>
      </c>
      <c r="AL44" s="8">
        <f t="shared" ca="1" si="18"/>
        <v>-57.338999999999999</v>
      </c>
      <c r="AM44" s="8">
        <f t="shared" ca="1" si="18"/>
        <v>-55.730000000000018</v>
      </c>
      <c r="AN44" s="8">
        <f t="shared" ca="1" si="18"/>
        <v>-58.238999999999976</v>
      </c>
      <c r="AO44" s="8">
        <f t="shared" ca="1" si="18"/>
        <v>-53.420999999999992</v>
      </c>
      <c r="AP44" s="8">
        <f t="shared" ca="1" si="18"/>
        <v>-57.251000000000033</v>
      </c>
      <c r="AQ44" s="8">
        <f t="shared" ca="1" si="18"/>
        <v>-79.822000000000003</v>
      </c>
      <c r="AR44" s="8">
        <f t="shared" ca="1" si="18"/>
        <v>-61.990000000000009</v>
      </c>
      <c r="AS44" s="8">
        <f t="shared" ca="1" si="18"/>
        <v>-56.299000000000035</v>
      </c>
      <c r="AT44" s="8">
        <f t="shared" ca="1" si="18"/>
        <v>-52.685999999999979</v>
      </c>
      <c r="AU44" s="8">
        <f t="shared" ca="1" si="18"/>
        <v>-24.007000000000005</v>
      </c>
      <c r="AV44" s="8">
        <f t="shared" ca="1" si="18"/>
        <v>-37.802999999999997</v>
      </c>
      <c r="AW44" s="8">
        <f t="shared" ca="1" si="18"/>
        <v>-6.2069999999999936</v>
      </c>
      <c r="AX44" s="8">
        <f t="shared" ca="1" si="18"/>
        <v>-36.936000000000035</v>
      </c>
      <c r="AY44" s="8">
        <f t="shared" ca="1" si="18"/>
        <v>-53.007000000000062</v>
      </c>
      <c r="AZ44" s="8">
        <f t="shared" ca="1" si="18"/>
        <v>-35.273000000000025</v>
      </c>
      <c r="BA44" s="8">
        <f t="shared" ca="1" si="18"/>
        <v>-22.776999999999987</v>
      </c>
      <c r="BB44" s="8">
        <f t="shared" ca="1" si="18"/>
        <v>-36.728999999999985</v>
      </c>
      <c r="BC44" s="8">
        <f t="shared" ca="1" si="18"/>
        <v>-27.634000000000015</v>
      </c>
      <c r="BD44" s="8">
        <f t="shared" ca="1" si="18"/>
        <v>15.613999999999976</v>
      </c>
      <c r="BE44" s="8">
        <f t="shared" ca="1" si="18"/>
        <v>27.694999999999936</v>
      </c>
      <c r="BF44" s="8">
        <f t="shared" ca="1" si="18"/>
        <v>-8.97199999999998</v>
      </c>
      <c r="BG44" s="8">
        <f t="shared" ca="1" si="18"/>
        <v>2.1949999999999363</v>
      </c>
      <c r="BH44" s="8">
        <f t="shared" ca="1" si="18"/>
        <v>-47.932999999999993</v>
      </c>
      <c r="BI44" s="8">
        <f t="shared" ca="1" si="18"/>
        <v>-58.421000000000049</v>
      </c>
      <c r="BJ44" s="8">
        <f t="shared" ca="1" si="18"/>
        <v>-57.269000000000005</v>
      </c>
      <c r="BK44" s="8">
        <f t="shared" ca="1" si="18"/>
        <v>-37.534999999999968</v>
      </c>
      <c r="BL44" s="8">
        <f t="shared" ca="1" si="18"/>
        <v>-25.533999999999992</v>
      </c>
      <c r="BM44" s="8">
        <f t="shared" ca="1" si="18"/>
        <v>-40.426000000000045</v>
      </c>
      <c r="BN44" s="8">
        <f t="shared" ca="1" si="18"/>
        <v>-46.547999999999945</v>
      </c>
      <c r="BO44" s="8">
        <f t="shared" ca="1" si="18"/>
        <v>-5.8160000000000309</v>
      </c>
      <c r="BP44" s="8">
        <f t="shared" ca="1" si="18"/>
        <v>108.755</v>
      </c>
      <c r="BQ44" s="8">
        <f t="shared" ca="1" si="18"/>
        <v>57.358000000000061</v>
      </c>
      <c r="BR44" s="8">
        <f t="shared" ref="BR44:EC44" ca="1" si="19">BR$25-BR26</f>
        <v>-5.2809999999999491</v>
      </c>
      <c r="BS44" s="8">
        <f t="shared" ca="1" si="19"/>
        <v>84.540000000000077</v>
      </c>
      <c r="BT44" s="8">
        <f t="shared" ca="1" si="19"/>
        <v>13.646999999999935</v>
      </c>
      <c r="BU44" s="8">
        <f t="shared" ca="1" si="19"/>
        <v>-30.34800000000007</v>
      </c>
      <c r="BV44" s="8">
        <f t="shared" ca="1" si="19"/>
        <v>-100.27300000000002</v>
      </c>
      <c r="BW44" s="8">
        <f t="shared" ca="1" si="19"/>
        <v>-88.951000000000022</v>
      </c>
      <c r="BX44" s="8">
        <f t="shared" ca="1" si="19"/>
        <v>-18.430000000000007</v>
      </c>
      <c r="BY44" s="8">
        <f t="shared" ca="1" si="19"/>
        <v>-83.658000000000015</v>
      </c>
      <c r="BZ44" s="8">
        <f t="shared" ca="1" si="19"/>
        <v>-6.2610000000000241</v>
      </c>
      <c r="CA44" s="8">
        <f t="shared" ca="1" si="19"/>
        <v>12.299999999999955</v>
      </c>
      <c r="CB44" s="8">
        <f t="shared" ca="1" si="19"/>
        <v>-48.625</v>
      </c>
      <c r="CC44" s="8">
        <f t="shared" ca="1" si="19"/>
        <v>-27.983000000000004</v>
      </c>
      <c r="CD44" s="8">
        <f t="shared" ca="1" si="19"/>
        <v>-8.6940000000000168</v>
      </c>
      <c r="CE44" s="8">
        <f t="shared" ca="1" si="19"/>
        <v>12.178999999999974</v>
      </c>
      <c r="CF44" s="8">
        <f t="shared" ca="1" si="19"/>
        <v>28.13900000000001</v>
      </c>
      <c r="CG44" s="8">
        <f t="shared" ca="1" si="19"/>
        <v>5.30600000000004</v>
      </c>
      <c r="CH44" s="8">
        <f t="shared" ca="1" si="19"/>
        <v>-24.688999999999965</v>
      </c>
      <c r="CI44" s="8">
        <f t="shared" ca="1" si="19"/>
        <v>-19.366000000000042</v>
      </c>
      <c r="CJ44" s="8">
        <f t="shared" ca="1" si="19"/>
        <v>-2.6539999999999964</v>
      </c>
      <c r="CK44" s="8">
        <f t="shared" ca="1" si="19"/>
        <v>-4.3170000000000073</v>
      </c>
      <c r="CL44" s="8">
        <f t="shared" ca="1" si="19"/>
        <v>-16.479999999999961</v>
      </c>
      <c r="CM44" s="8">
        <f t="shared" ca="1" si="19"/>
        <v>1.1719999999999686</v>
      </c>
      <c r="CN44" s="8">
        <f t="shared" ca="1" si="19"/>
        <v>-0.53399999999999181</v>
      </c>
      <c r="CO44" s="8">
        <f t="shared" ca="1" si="19"/>
        <v>1.8569999999999709</v>
      </c>
      <c r="CP44" s="8">
        <f t="shared" ca="1" si="19"/>
        <v>-1.4820000000000277</v>
      </c>
      <c r="CQ44" s="8">
        <f t="shared" ca="1" si="19"/>
        <v>1.8290000000000077</v>
      </c>
      <c r="CR44" s="8">
        <f t="shared" ca="1" si="19"/>
        <v>1.6800000000000068</v>
      </c>
      <c r="CS44" s="8">
        <f t="shared" ca="1" si="19"/>
        <v>0.57200000000000273</v>
      </c>
      <c r="CT44" s="8">
        <f t="shared" ca="1" si="19"/>
        <v>5.8000000000000114</v>
      </c>
      <c r="CU44" s="8">
        <f t="shared" ca="1" si="19"/>
        <v>4</v>
      </c>
      <c r="CV44" s="8">
        <f t="shared" ca="1" si="19"/>
        <v>-2.8249999999999886</v>
      </c>
      <c r="CW44" s="8">
        <f t="shared" ca="1" si="19"/>
        <v>-1.8869999999999436</v>
      </c>
      <c r="CX44" s="8">
        <f t="shared" ca="1" si="19"/>
        <v>3.7259999999999991</v>
      </c>
      <c r="CY44" s="8">
        <f t="shared" ca="1" si="19"/>
        <v>8.4920000000000186</v>
      </c>
      <c r="CZ44" s="8">
        <f t="shared" ca="1" si="19"/>
        <v>5.7470000000000141</v>
      </c>
      <c r="DA44" s="8">
        <f t="shared" ca="1" si="19"/>
        <v>-2.0950000000000273</v>
      </c>
      <c r="DB44" s="8">
        <f t="shared" ca="1" si="19"/>
        <v>-4.0480000000000018</v>
      </c>
      <c r="DC44" s="8">
        <f t="shared" ca="1" si="19"/>
        <v>-7.7490000000000236</v>
      </c>
      <c r="DD44" s="8">
        <f t="shared" ca="1" si="19"/>
        <v>-2.3809999999999718</v>
      </c>
      <c r="DE44" s="8">
        <f t="shared" ca="1" si="19"/>
        <v>-1.22199999999998</v>
      </c>
      <c r="DF44" s="8">
        <f t="shared" ca="1" si="19"/>
        <v>-16.23599999999999</v>
      </c>
      <c r="DG44" s="8">
        <f t="shared" ca="1" si="19"/>
        <v>-8.18100000000004</v>
      </c>
      <c r="DH44" s="8">
        <f t="shared" ca="1" si="19"/>
        <v>-10.484000000000037</v>
      </c>
      <c r="DI44" s="8">
        <f t="shared" ca="1" si="19"/>
        <v>-4.2529999999999859</v>
      </c>
      <c r="DJ44" s="8">
        <f t="shared" ca="1" si="19"/>
        <v>-7.4309999999999832</v>
      </c>
      <c r="DK44" s="8">
        <f t="shared" ca="1" si="19"/>
        <v>-5.5369999999999777</v>
      </c>
      <c r="DL44" s="8">
        <f t="shared" ca="1" si="19"/>
        <v>-4.2890000000000441</v>
      </c>
      <c r="DM44" s="8">
        <f t="shared" ca="1" si="19"/>
        <v>-9.4989999999999668</v>
      </c>
      <c r="DN44" s="8">
        <f t="shared" ca="1" si="19"/>
        <v>-14.54400000000004</v>
      </c>
      <c r="DO44" s="8">
        <f t="shared" ca="1" si="19"/>
        <v>-13.17900000000003</v>
      </c>
      <c r="DP44" s="8">
        <f t="shared" ca="1" si="19"/>
        <v>-8.8689999999999714</v>
      </c>
      <c r="DQ44" s="8">
        <f t="shared" ca="1" si="19"/>
        <v>-13.294999999999959</v>
      </c>
      <c r="DR44" s="8">
        <f t="shared" ca="1" si="19"/>
        <v>-8.9940000000000282</v>
      </c>
      <c r="DS44" s="8">
        <f t="shared" ca="1" si="19"/>
        <v>-14.539999999999964</v>
      </c>
      <c r="DT44" s="8">
        <f t="shared" ca="1" si="19"/>
        <v>-16.687999999999988</v>
      </c>
      <c r="DU44" s="8">
        <f t="shared" ca="1" si="19"/>
        <v>-16.530999999999949</v>
      </c>
      <c r="DV44" s="8">
        <f t="shared" ca="1" si="19"/>
        <v>-19.293000000000006</v>
      </c>
      <c r="DW44" s="8">
        <f t="shared" ca="1" si="19"/>
        <v>-16.217999999999961</v>
      </c>
      <c r="DX44" s="8">
        <f t="shared" ca="1" si="19"/>
        <v>-12.521999999999991</v>
      </c>
      <c r="DY44" s="8">
        <f t="shared" ca="1" si="19"/>
        <v>-9.021000000000015</v>
      </c>
      <c r="DZ44" s="8">
        <f t="shared" ca="1" si="19"/>
        <v>-14.220000000000027</v>
      </c>
      <c r="EA44" s="8">
        <f t="shared" ca="1" si="19"/>
        <v>-13.973000000000013</v>
      </c>
      <c r="EB44" s="8">
        <f t="shared" ca="1" si="19"/>
        <v>-12.877999999999986</v>
      </c>
      <c r="EC44" s="8">
        <f t="shared" ca="1" si="19"/>
        <v>-14.562999999999988</v>
      </c>
      <c r="ED44" s="8">
        <f t="shared" ref="ED44:GO44" ca="1" si="20">ED$25-ED26</f>
        <v>-12.941000000000031</v>
      </c>
      <c r="EE44" s="8">
        <f t="shared" ca="1" si="20"/>
        <v>-11.632999999999981</v>
      </c>
      <c r="EF44" s="8">
        <f t="shared" ca="1" si="20"/>
        <v>-16.603000000000009</v>
      </c>
      <c r="EG44" s="8">
        <f t="shared" ca="1" si="20"/>
        <v>-14.758999999999958</v>
      </c>
      <c r="EH44" s="8">
        <f t="shared" ca="1" si="20"/>
        <v>-16.25200000000001</v>
      </c>
      <c r="EI44" s="8">
        <f t="shared" ca="1" si="20"/>
        <v>-13.776999999999987</v>
      </c>
      <c r="EJ44" s="8">
        <f t="shared" ca="1" si="20"/>
        <v>-18.322999999999979</v>
      </c>
      <c r="EK44" s="8">
        <f t="shared" ca="1" si="20"/>
        <v>-12.238</v>
      </c>
      <c r="EL44" s="8">
        <f t="shared" ca="1" si="20"/>
        <v>-9.7090000000000032</v>
      </c>
      <c r="EM44" s="8">
        <f t="shared" ca="1" si="20"/>
        <v>-11.704999999999984</v>
      </c>
      <c r="EN44" s="8">
        <f t="shared" ca="1" si="20"/>
        <v>-8.625</v>
      </c>
      <c r="EO44" s="8">
        <f t="shared" ca="1" si="20"/>
        <v>-12.199000000000012</v>
      </c>
      <c r="EP44" s="8">
        <f t="shared" ca="1" si="20"/>
        <v>-22.478999999999985</v>
      </c>
      <c r="EQ44" s="8">
        <f t="shared" ca="1" si="20"/>
        <v>-9.5620000000000118</v>
      </c>
      <c r="ER44" s="8">
        <f t="shared" ca="1" si="20"/>
        <v>-13.584000000000003</v>
      </c>
      <c r="ES44" s="8">
        <f t="shared" ca="1" si="20"/>
        <v>-14.488999999999976</v>
      </c>
      <c r="ET44" s="8">
        <f t="shared" ca="1" si="20"/>
        <v>-13</v>
      </c>
      <c r="EU44" s="8">
        <f t="shared" ca="1" si="20"/>
        <v>-9.8299999999999841</v>
      </c>
      <c r="EV44" s="8">
        <f t="shared" ca="1" si="20"/>
        <v>-2.7820000000000391</v>
      </c>
      <c r="EW44" s="8">
        <f t="shared" ca="1" si="20"/>
        <v>-10.653999999999996</v>
      </c>
      <c r="EX44" s="8">
        <f t="shared" ca="1" si="20"/>
        <v>-11.59499999999997</v>
      </c>
      <c r="EY44" s="8">
        <f t="shared" ca="1" si="20"/>
        <v>-16.247000000000014</v>
      </c>
      <c r="EZ44" s="8">
        <f t="shared" ca="1" si="20"/>
        <v>-11.983000000000004</v>
      </c>
      <c r="FA44" s="8">
        <f t="shared" ca="1" si="20"/>
        <v>-11.591999999999985</v>
      </c>
      <c r="FB44" s="8">
        <f t="shared" ca="1" si="20"/>
        <v>-10.041999999999973</v>
      </c>
      <c r="FC44" s="8">
        <f t="shared" ca="1" si="20"/>
        <v>-14.956999999999994</v>
      </c>
      <c r="FD44" s="8">
        <f t="shared" ca="1" si="20"/>
        <v>-17.677000000000021</v>
      </c>
      <c r="FE44" s="8">
        <f t="shared" ca="1" si="20"/>
        <v>-11.44599999999997</v>
      </c>
      <c r="FF44" s="8">
        <f t="shared" ca="1" si="20"/>
        <v>-12.139999999999986</v>
      </c>
      <c r="FG44" s="8">
        <f t="shared" ca="1" si="20"/>
        <v>-15.286999999999978</v>
      </c>
      <c r="FH44" s="8">
        <f t="shared" ca="1" si="20"/>
        <v>-10.624000000000024</v>
      </c>
      <c r="FI44" s="8">
        <f t="shared" ca="1" si="20"/>
        <v>-12.91700000000003</v>
      </c>
      <c r="FJ44" s="8">
        <f t="shared" ca="1" si="20"/>
        <v>4.7629999999999768</v>
      </c>
      <c r="FK44" s="8">
        <f t="shared" ca="1" si="20"/>
        <v>4.7830000000000155</v>
      </c>
      <c r="FL44" s="8">
        <f t="shared" ca="1" si="20"/>
        <v>-8.9060000000000059</v>
      </c>
      <c r="FM44" s="8">
        <f t="shared" ca="1" si="20"/>
        <v>-14.975000000000023</v>
      </c>
      <c r="FN44" s="8">
        <f t="shared" ca="1" si="20"/>
        <v>-13.849999999999966</v>
      </c>
      <c r="FO44" s="8">
        <f t="shared" ca="1" si="20"/>
        <v>-13.911000000000001</v>
      </c>
      <c r="FP44" s="8">
        <f t="shared" ca="1" si="20"/>
        <v>-3.8799999999999955</v>
      </c>
      <c r="FQ44" s="8">
        <f t="shared" ca="1" si="20"/>
        <v>-2.4270000000000209</v>
      </c>
      <c r="FR44" s="8">
        <f t="shared" ca="1" si="20"/>
        <v>-5.7649999999999864</v>
      </c>
      <c r="FS44" s="8">
        <f t="shared" ca="1" si="20"/>
        <v>-10.301999999999964</v>
      </c>
      <c r="FT44" s="8">
        <f t="shared" ca="1" si="20"/>
        <v>-8.8489999999999895</v>
      </c>
      <c r="FU44" s="8">
        <f t="shared" ca="1" si="20"/>
        <v>-2.7210000000000036</v>
      </c>
      <c r="FV44" s="8">
        <f t="shared" ca="1" si="20"/>
        <v>-7.0329999999999586</v>
      </c>
      <c r="FW44" s="8">
        <f t="shared" ca="1" si="20"/>
        <v>-9.1150000000000091</v>
      </c>
      <c r="FX44" s="8">
        <f t="shared" ca="1" si="20"/>
        <v>-6.1049999999999613</v>
      </c>
      <c r="FY44" s="8">
        <f t="shared" ca="1" si="20"/>
        <v>-7.3179999999999836</v>
      </c>
      <c r="FZ44" s="8">
        <f t="shared" ca="1" si="20"/>
        <v>-12.548999999999978</v>
      </c>
      <c r="GA44" s="8">
        <f t="shared" ca="1" si="20"/>
        <v>-2.853999999999985</v>
      </c>
      <c r="GB44" s="8">
        <f t="shared" ca="1" si="20"/>
        <v>-7.6589999999999918</v>
      </c>
      <c r="GC44" s="8">
        <f t="shared" ca="1" si="20"/>
        <v>-8.3420000000000414</v>
      </c>
      <c r="GD44" s="8">
        <f t="shared" ca="1" si="20"/>
        <v>-16.288000000000011</v>
      </c>
      <c r="GE44" s="8">
        <f t="shared" ca="1" si="20"/>
        <v>-8.2610000000000241</v>
      </c>
      <c r="GF44" s="8">
        <f t="shared" ca="1" si="20"/>
        <v>-4.5379999999999541</v>
      </c>
      <c r="GG44" s="8">
        <f t="shared" ca="1" si="20"/>
        <v>-13.141999999999996</v>
      </c>
      <c r="GH44" s="8">
        <f t="shared" ca="1" si="20"/>
        <v>-11.703000000000031</v>
      </c>
      <c r="GI44" s="8">
        <f t="shared" ca="1" si="20"/>
        <v>-3.8470000000000368</v>
      </c>
      <c r="GJ44" s="8">
        <f t="shared" ca="1" si="20"/>
        <v>-6.8139999999999645</v>
      </c>
      <c r="GK44" s="8">
        <f t="shared" ca="1" si="20"/>
        <v>-4.8519999999999754</v>
      </c>
      <c r="GL44" s="8">
        <f t="shared" ca="1" si="20"/>
        <v>-6.5460000000000491</v>
      </c>
      <c r="GM44" s="8">
        <f t="shared" ca="1" si="20"/>
        <v>-8.6200000000000045</v>
      </c>
      <c r="GN44" s="8">
        <f t="shared" ca="1" si="20"/>
        <v>-11.711999999999989</v>
      </c>
      <c r="GO44" s="8">
        <f t="shared" ca="1" si="20"/>
        <v>-16.947000000000003</v>
      </c>
      <c r="GP44" s="8">
        <f t="shared" ref="GP44:JA44" ca="1" si="21">GP$25-GP26</f>
        <v>-8.492999999999995</v>
      </c>
      <c r="GQ44" s="8">
        <f t="shared" ca="1" si="21"/>
        <v>-17.865999999999985</v>
      </c>
      <c r="GR44" s="8">
        <f t="shared" ca="1" si="21"/>
        <v>-24.82099999999997</v>
      </c>
      <c r="GS44" s="8">
        <f t="shared" ca="1" si="21"/>
        <v>-22.91500000000002</v>
      </c>
      <c r="GT44" s="8">
        <f t="shared" ca="1" si="21"/>
        <v>-24.638999999999953</v>
      </c>
      <c r="GU44" s="8">
        <f t="shared" ca="1" si="21"/>
        <v>-14.262999999999977</v>
      </c>
      <c r="GV44" s="8">
        <f t="shared" ca="1" si="21"/>
        <v>0.60900000000003729</v>
      </c>
      <c r="GW44" s="8">
        <f t="shared" ca="1" si="21"/>
        <v>-28.810000000000002</v>
      </c>
      <c r="GX44" s="8">
        <f t="shared" ca="1" si="21"/>
        <v>-29.75</v>
      </c>
      <c r="GY44" s="8">
        <f t="shared" ca="1" si="21"/>
        <v>-27.63900000000001</v>
      </c>
      <c r="GZ44" s="8">
        <f t="shared" ca="1" si="21"/>
        <v>-36.46999999999997</v>
      </c>
      <c r="HA44" s="8">
        <f t="shared" ca="1" si="21"/>
        <v>-19.402000000000044</v>
      </c>
      <c r="HB44" s="8">
        <f t="shared" ca="1" si="21"/>
        <v>-26.620000000000005</v>
      </c>
      <c r="HC44" s="8">
        <f t="shared" ca="1" si="21"/>
        <v>-36.509000000000015</v>
      </c>
      <c r="HD44" s="8">
        <f t="shared" ca="1" si="21"/>
        <v>-32.733000000000004</v>
      </c>
      <c r="HE44" s="8">
        <f t="shared" ca="1" si="21"/>
        <v>-30.913000000000011</v>
      </c>
      <c r="HF44" s="8">
        <f t="shared" ca="1" si="21"/>
        <v>-27.759999999999991</v>
      </c>
      <c r="HG44" s="8">
        <f t="shared" ca="1" si="21"/>
        <v>-38.784999999999968</v>
      </c>
      <c r="HH44" s="8">
        <f t="shared" ca="1" si="21"/>
        <v>-37.648000000000025</v>
      </c>
      <c r="HI44" s="8">
        <f t="shared" ca="1" si="21"/>
        <v>-33.365999999999985</v>
      </c>
      <c r="HJ44" s="8">
        <f t="shared" ca="1" si="21"/>
        <v>-34.252999999999986</v>
      </c>
      <c r="HK44" s="8">
        <f t="shared" ca="1" si="21"/>
        <v>-19.256000000000029</v>
      </c>
      <c r="HL44" s="8">
        <f t="shared" ca="1" si="21"/>
        <v>-17.083000000000027</v>
      </c>
      <c r="HM44" s="8">
        <f t="shared" ca="1" si="21"/>
        <v>-25.156999999999982</v>
      </c>
      <c r="HN44" s="8">
        <f t="shared" ca="1" si="21"/>
        <v>-13.894000000000005</v>
      </c>
      <c r="HO44" s="8">
        <f t="shared" ca="1" si="21"/>
        <v>-26.492000000000019</v>
      </c>
      <c r="HP44" s="8">
        <f t="shared" ca="1" si="21"/>
        <v>-44.56</v>
      </c>
      <c r="HQ44" s="8">
        <f t="shared" ca="1" si="21"/>
        <v>-42.339999999999975</v>
      </c>
      <c r="HR44" s="8">
        <f t="shared" ca="1" si="21"/>
        <v>-32.765000000000043</v>
      </c>
      <c r="HS44" s="8">
        <f t="shared" ca="1" si="21"/>
        <v>-17.329999999999984</v>
      </c>
      <c r="HT44" s="8">
        <f t="shared" ca="1" si="21"/>
        <v>-16.108000000000004</v>
      </c>
      <c r="HU44" s="8">
        <f t="shared" ca="1" si="21"/>
        <v>-4.7989999999999782</v>
      </c>
      <c r="HV44" s="8">
        <f t="shared" ca="1" si="21"/>
        <v>-9.1540000000000532</v>
      </c>
      <c r="HW44" s="8">
        <f t="shared" ca="1" si="21"/>
        <v>-0.1290000000000191</v>
      </c>
      <c r="HX44" s="8">
        <f t="shared" ca="1" si="21"/>
        <v>-27.110000000000014</v>
      </c>
      <c r="HY44" s="8">
        <f t="shared" ca="1" si="21"/>
        <v>-26.95999999999998</v>
      </c>
      <c r="HZ44" s="8">
        <f t="shared" ca="1" si="21"/>
        <v>-14.516999999999996</v>
      </c>
      <c r="IA44" s="8">
        <f t="shared" ca="1" si="21"/>
        <v>-11.552999999999997</v>
      </c>
      <c r="IB44" s="8">
        <f t="shared" ca="1" si="21"/>
        <v>-19.285000000000025</v>
      </c>
      <c r="IC44" s="8">
        <f t="shared" ca="1" si="21"/>
        <v>-10.53000000000003</v>
      </c>
      <c r="ID44" s="8">
        <f t="shared" ca="1" si="21"/>
        <v>-11.341999999999985</v>
      </c>
      <c r="IE44" s="8">
        <f t="shared" ca="1" si="21"/>
        <v>3.9279999999999973</v>
      </c>
      <c r="IF44" s="8">
        <f t="shared" ca="1" si="21"/>
        <v>-7.7150000000000318</v>
      </c>
      <c r="IG44" s="8">
        <f t="shared" ca="1" si="21"/>
        <v>-8.9639999999999986</v>
      </c>
      <c r="IH44" s="8">
        <f t="shared" ca="1" si="21"/>
        <v>-15.015000000000043</v>
      </c>
      <c r="II44" s="8">
        <f t="shared" ca="1" si="21"/>
        <v>-9.3729999999999905</v>
      </c>
      <c r="IJ44" s="8">
        <f t="shared" ca="1" si="21"/>
        <v>-17.40100000000001</v>
      </c>
      <c r="IK44" s="8">
        <f t="shared" ca="1" si="21"/>
        <v>-15.964999999999975</v>
      </c>
      <c r="IL44" s="8">
        <f t="shared" ca="1" si="21"/>
        <v>-6.5960000000000036</v>
      </c>
      <c r="IM44" s="8">
        <f t="shared" ca="1" si="21"/>
        <v>-8.9650000000000318</v>
      </c>
      <c r="IN44" s="8">
        <f t="shared" ca="1" si="21"/>
        <v>-4.3600000000000136</v>
      </c>
      <c r="IO44" s="8">
        <f t="shared" ca="1" si="21"/>
        <v>4.5130000000000337</v>
      </c>
      <c r="IP44" s="8">
        <f t="shared" ca="1" si="21"/>
        <v>-2.3379999999999654</v>
      </c>
      <c r="IQ44" s="8">
        <f t="shared" ca="1" si="21"/>
        <v>-10.910000000000025</v>
      </c>
      <c r="IR44" s="8">
        <f t="shared" ca="1" si="21"/>
        <v>-16.559000000000026</v>
      </c>
      <c r="IS44" s="8">
        <f t="shared" ca="1" si="21"/>
        <v>-9.6089999999999804</v>
      </c>
      <c r="IT44" s="8">
        <f t="shared" ca="1" si="21"/>
        <v>-9.0869999999999891</v>
      </c>
      <c r="IU44" s="8">
        <f t="shared" ca="1" si="21"/>
        <v>-13.659000000000049</v>
      </c>
      <c r="IV44" s="8">
        <f t="shared" ca="1" si="21"/>
        <v>-14.011000000000024</v>
      </c>
      <c r="IW44" s="8">
        <f t="shared" ca="1" si="21"/>
        <v>-1.6659999999999968</v>
      </c>
      <c r="IX44" s="8">
        <f t="shared" ca="1" si="21"/>
        <v>-6.7440000000000282</v>
      </c>
      <c r="IY44" s="8">
        <f t="shared" ca="1" si="21"/>
        <v>-9.4919999999999618</v>
      </c>
      <c r="IZ44" s="8">
        <f t="shared" ca="1" si="21"/>
        <v>-8.2849999999999682</v>
      </c>
      <c r="JA44" s="8">
        <f t="shared" ca="1" si="21"/>
        <v>-18.911000000000001</v>
      </c>
      <c r="JB44" s="8">
        <f t="shared" ref="JB44:LM44" ca="1" si="22">JB$25-JB26</f>
        <v>-23.656999999999982</v>
      </c>
      <c r="JC44" s="8">
        <f t="shared" ca="1" si="22"/>
        <v>-26.736000000000047</v>
      </c>
      <c r="JD44" s="8">
        <f t="shared" ca="1" si="22"/>
        <v>-16.364000000000033</v>
      </c>
      <c r="JE44" s="8">
        <f t="shared" ca="1" si="22"/>
        <v>-2.5559999999999832</v>
      </c>
      <c r="JF44" s="8">
        <f t="shared" ca="1" si="22"/>
        <v>-1.2339999999999804</v>
      </c>
      <c r="JG44" s="8">
        <f t="shared" ca="1" si="22"/>
        <v>-22.146000000000015</v>
      </c>
      <c r="JH44" s="8">
        <f t="shared" ca="1" si="22"/>
        <v>-24.34899999999999</v>
      </c>
      <c r="JI44" s="8">
        <f t="shared" ca="1" si="22"/>
        <v>-25.342999999999961</v>
      </c>
      <c r="JJ44" s="8">
        <f t="shared" ca="1" si="22"/>
        <v>-35.983000000000004</v>
      </c>
      <c r="JK44" s="8">
        <f t="shared" ca="1" si="22"/>
        <v>-22.430999999999983</v>
      </c>
      <c r="JL44" s="8">
        <f t="shared" ca="1" si="22"/>
        <v>-26.343000000000018</v>
      </c>
      <c r="JM44" s="8">
        <f t="shared" ca="1" si="22"/>
        <v>-34.823000000000036</v>
      </c>
      <c r="JN44" s="8">
        <f t="shared" ca="1" si="22"/>
        <v>-28.117999999999995</v>
      </c>
      <c r="JO44" s="8">
        <f t="shared" ca="1" si="22"/>
        <v>-27.519000000000005</v>
      </c>
      <c r="JP44" s="8">
        <f t="shared" ca="1" si="22"/>
        <v>-27.034999999999968</v>
      </c>
      <c r="JQ44" s="8">
        <f t="shared" ca="1" si="22"/>
        <v>-38.097999999999956</v>
      </c>
      <c r="JR44" s="8">
        <f t="shared" ca="1" si="22"/>
        <v>-40.460999999999956</v>
      </c>
      <c r="JS44" s="8">
        <f t="shared" ca="1" si="22"/>
        <v>-33.949999999999989</v>
      </c>
      <c r="JT44" s="8">
        <f t="shared" ca="1" si="22"/>
        <v>-39.670999999999992</v>
      </c>
      <c r="JU44" s="8">
        <f t="shared" ca="1" si="22"/>
        <v>-37.527999999999963</v>
      </c>
      <c r="JV44" s="8">
        <f t="shared" ca="1" si="22"/>
        <v>-41.817999999999984</v>
      </c>
      <c r="JW44" s="8">
        <f t="shared" ca="1" si="22"/>
        <v>-39.231000000000051</v>
      </c>
      <c r="JX44" s="8">
        <f t="shared" ca="1" si="22"/>
        <v>-51.586000000000013</v>
      </c>
      <c r="JY44" s="8">
        <f t="shared" ca="1" si="22"/>
        <v>-48.246000000000038</v>
      </c>
      <c r="JZ44" s="8">
        <f t="shared" ca="1" si="22"/>
        <v>-46.127999999999986</v>
      </c>
      <c r="KA44" s="8">
        <f t="shared" ca="1" si="22"/>
        <v>-41.275000000000034</v>
      </c>
      <c r="KB44" s="8">
        <f t="shared" ca="1" si="22"/>
        <v>-41.156000000000006</v>
      </c>
      <c r="KC44" s="8">
        <f t="shared" ca="1" si="22"/>
        <v>-31.770999999999958</v>
      </c>
      <c r="KD44" s="8">
        <f t="shared" ca="1" si="22"/>
        <v>-41.886000000000024</v>
      </c>
      <c r="KE44" s="8">
        <f t="shared" ca="1" si="22"/>
        <v>-42.49799999999999</v>
      </c>
      <c r="KF44" s="8">
        <f t="shared" ca="1" si="22"/>
        <v>-52.437000000000012</v>
      </c>
      <c r="KG44" s="8">
        <f t="shared" ca="1" si="22"/>
        <v>-43.608000000000004</v>
      </c>
      <c r="KH44" s="8">
        <f t="shared" ca="1" si="22"/>
        <v>-58.449999999999989</v>
      </c>
      <c r="KI44" s="8">
        <f t="shared" ca="1" si="22"/>
        <v>-64.418999999999983</v>
      </c>
      <c r="KJ44" s="8">
        <f t="shared" ca="1" si="22"/>
        <v>-71.615000000000009</v>
      </c>
      <c r="KK44" s="8">
        <f t="shared" ca="1" si="22"/>
        <v>-57.350999999999999</v>
      </c>
      <c r="KL44" s="8">
        <f t="shared" ca="1" si="22"/>
        <v>-55.289999999999964</v>
      </c>
      <c r="KM44" s="8">
        <f t="shared" ca="1" si="22"/>
        <v>-49.411000000000001</v>
      </c>
      <c r="KN44" s="8">
        <f t="shared" ca="1" si="22"/>
        <v>-58.214999999999975</v>
      </c>
      <c r="KO44" s="8">
        <f t="shared" ca="1" si="22"/>
        <v>-60.081000000000017</v>
      </c>
      <c r="KP44" s="8">
        <f t="shared" ca="1" si="22"/>
        <v>-65.704000000000008</v>
      </c>
      <c r="KQ44" s="8">
        <f t="shared" ca="1" si="22"/>
        <v>-68.067000000000007</v>
      </c>
      <c r="KR44" s="8">
        <f t="shared" ca="1" si="22"/>
        <v>-64.548999999999978</v>
      </c>
      <c r="KS44" s="8">
        <f t="shared" ca="1" si="22"/>
        <v>-62.444000000000017</v>
      </c>
      <c r="KT44" s="8">
        <f t="shared" ca="1" si="22"/>
        <v>-67.963999999999999</v>
      </c>
      <c r="KU44" s="8">
        <f t="shared" ca="1" si="22"/>
        <v>-66.088999999999999</v>
      </c>
      <c r="KV44" s="8">
        <f t="shared" ca="1" si="22"/>
        <v>-62.795999999999992</v>
      </c>
      <c r="KW44" s="8">
        <f t="shared" ca="1" si="22"/>
        <v>-63.216999999999985</v>
      </c>
      <c r="KX44" s="8">
        <f t="shared" ca="1" si="22"/>
        <v>-52.774000000000001</v>
      </c>
      <c r="KY44" s="8">
        <f t="shared" ca="1" si="22"/>
        <v>-54.762</v>
      </c>
      <c r="KZ44" s="8">
        <f t="shared" ca="1" si="22"/>
        <v>-63.927000000000021</v>
      </c>
      <c r="LA44" s="8">
        <f t="shared" ca="1" si="22"/>
        <v>-68.83299999999997</v>
      </c>
      <c r="LB44" s="8">
        <f t="shared" ca="1" si="22"/>
        <v>-77.103999999999985</v>
      </c>
      <c r="LC44" s="8">
        <f t="shared" ca="1" si="22"/>
        <v>-65.02800000000002</v>
      </c>
      <c r="LD44" s="8">
        <f t="shared" ca="1" si="22"/>
        <v>-68.726999999999975</v>
      </c>
      <c r="LE44" s="8">
        <f t="shared" ca="1" si="22"/>
        <v>-60.907999999999959</v>
      </c>
      <c r="LF44" s="8">
        <f t="shared" ca="1" si="22"/>
        <v>-66.128000000000043</v>
      </c>
      <c r="LG44" s="8">
        <f t="shared" ca="1" si="22"/>
        <v>-45.58099999999996</v>
      </c>
      <c r="LH44" s="8">
        <f t="shared" ca="1" si="22"/>
        <v>-56.04000000000002</v>
      </c>
      <c r="LI44" s="8">
        <f t="shared" ca="1" si="22"/>
        <v>-55.535000000000025</v>
      </c>
      <c r="LJ44" s="8">
        <f t="shared" ca="1" si="22"/>
        <v>-63.846000000000004</v>
      </c>
      <c r="LK44" s="8">
        <f t="shared" ca="1" si="22"/>
        <v>-55.377999999999986</v>
      </c>
      <c r="LL44" s="8">
        <f t="shared" ca="1" si="22"/>
        <v>-68.83499999999998</v>
      </c>
      <c r="LM44" s="8">
        <f t="shared" ca="1" si="22"/>
        <v>-66.206000000000017</v>
      </c>
      <c r="LN44" s="8">
        <f t="shared" ref="LN44:NY44" ca="1" si="23">LN$25-LN26</f>
        <v>-66.69599999999997</v>
      </c>
      <c r="LO44" s="8">
        <f t="shared" ca="1" si="23"/>
        <v>-67.872000000000014</v>
      </c>
      <c r="LP44" s="8">
        <f t="shared" ca="1" si="23"/>
        <v>-51.300999999999988</v>
      </c>
      <c r="LQ44" s="8">
        <f t="shared" ca="1" si="23"/>
        <v>-57.483000000000004</v>
      </c>
      <c r="LR44" s="8">
        <f t="shared" ca="1" si="23"/>
        <v>-63.555000000000007</v>
      </c>
      <c r="LS44" s="8">
        <f t="shared" ca="1" si="23"/>
        <v>-48.512</v>
      </c>
      <c r="LT44" s="8">
        <f t="shared" ca="1" si="23"/>
        <v>-54.77800000000002</v>
      </c>
      <c r="LU44" s="8">
        <f t="shared" ca="1" si="23"/>
        <v>-52.254999999999995</v>
      </c>
      <c r="LV44" s="8">
        <f t="shared" ca="1" si="23"/>
        <v>-63.826999999999998</v>
      </c>
      <c r="LW44" s="8">
        <f t="shared" ca="1" si="23"/>
        <v>-75.435000000000002</v>
      </c>
      <c r="LX44" s="8">
        <f t="shared" ca="1" si="23"/>
        <v>-76.134999999999991</v>
      </c>
      <c r="LY44" s="8">
        <f t="shared" ca="1" si="23"/>
        <v>-71.124000000000024</v>
      </c>
      <c r="LZ44" s="8">
        <f t="shared" ca="1" si="23"/>
        <v>-61.625</v>
      </c>
      <c r="MA44" s="8">
        <f t="shared" ca="1" si="23"/>
        <v>-62.625999999999976</v>
      </c>
      <c r="MB44" s="8">
        <f t="shared" ca="1" si="23"/>
        <v>-63.68100000000004</v>
      </c>
      <c r="MC44" s="8">
        <f t="shared" ca="1" si="23"/>
        <v>-50.749000000000024</v>
      </c>
      <c r="MD44" s="8">
        <f t="shared" ca="1" si="23"/>
        <v>-48.847000000000037</v>
      </c>
      <c r="ME44" s="8">
        <f t="shared" ca="1" si="23"/>
        <v>-49.591000000000008</v>
      </c>
      <c r="MF44" s="8">
        <f t="shared" ca="1" si="23"/>
        <v>-56.44</v>
      </c>
      <c r="MG44" s="8">
        <f t="shared" ca="1" si="23"/>
        <v>-72.010999999999967</v>
      </c>
      <c r="MH44" s="8">
        <f t="shared" ca="1" si="23"/>
        <v>-75.22399999999999</v>
      </c>
      <c r="MI44" s="8">
        <f t="shared" ca="1" si="23"/>
        <v>-71.557999999999993</v>
      </c>
      <c r="MJ44" s="8">
        <f t="shared" ca="1" si="23"/>
        <v>-66.94</v>
      </c>
      <c r="MK44" s="8">
        <f t="shared" ca="1" si="23"/>
        <v>-68.440999999999974</v>
      </c>
      <c r="ML44" s="8">
        <f t="shared" ca="1" si="23"/>
        <v>-76.170000000000016</v>
      </c>
      <c r="MM44" s="8">
        <f t="shared" ca="1" si="23"/>
        <v>-74.121999999999957</v>
      </c>
      <c r="MN44" s="8">
        <f t="shared" ca="1" si="23"/>
        <v>-67.139999999999986</v>
      </c>
      <c r="MO44" s="8">
        <f t="shared" ca="1" si="23"/>
        <v>-61.499000000000024</v>
      </c>
      <c r="MP44" s="8">
        <f t="shared" ca="1" si="23"/>
        <v>-77.944000000000017</v>
      </c>
      <c r="MQ44" s="8">
        <f t="shared" ca="1" si="23"/>
        <v>-95.426999999999964</v>
      </c>
      <c r="MR44" s="8">
        <f t="shared" ca="1" si="23"/>
        <v>-89.583000000000027</v>
      </c>
      <c r="MS44" s="8">
        <f t="shared" ca="1" si="23"/>
        <v>-74.136000000000024</v>
      </c>
      <c r="MT44" s="8">
        <f t="shared" ca="1" si="23"/>
        <v>-68.017999999999972</v>
      </c>
      <c r="MU44" s="8">
        <f t="shared" ca="1" si="23"/>
        <v>-77.317999999999984</v>
      </c>
      <c r="MV44" s="8">
        <f t="shared" ca="1" si="23"/>
        <v>-72.512999999999977</v>
      </c>
      <c r="MW44" s="8">
        <f t="shared" ca="1" si="23"/>
        <v>-65.024999999999977</v>
      </c>
      <c r="MX44" s="8">
        <f t="shared" ca="1" si="23"/>
        <v>-74.613999999999976</v>
      </c>
      <c r="MY44" s="8">
        <f t="shared" ca="1" si="23"/>
        <v>-79.258999999999958</v>
      </c>
      <c r="MZ44" s="8">
        <f t="shared" ca="1" si="23"/>
        <v>-73.393000000000029</v>
      </c>
      <c r="NA44" s="8">
        <f t="shared" ca="1" si="23"/>
        <v>-66.233000000000004</v>
      </c>
      <c r="NB44" s="8">
        <f t="shared" ca="1" si="23"/>
        <v>-74.313999999999965</v>
      </c>
      <c r="NC44" s="8">
        <f t="shared" ca="1" si="23"/>
        <v>-73.781999999999982</v>
      </c>
      <c r="ND44" s="8">
        <f t="shared" ca="1" si="23"/>
        <v>-75.815999999999974</v>
      </c>
      <c r="NE44" s="8">
        <f t="shared" ca="1" si="23"/>
        <v>-62.825999999999965</v>
      </c>
      <c r="NF44" s="8">
        <f t="shared" ca="1" si="23"/>
        <v>-53.613</v>
      </c>
      <c r="NG44" s="8">
        <f t="shared" ca="1" si="23"/>
        <v>-76.053999999999974</v>
      </c>
      <c r="NH44" s="8">
        <f t="shared" ca="1" si="23"/>
        <v>-55.15100000000001</v>
      </c>
      <c r="NI44" s="8">
        <f t="shared" ca="1" si="23"/>
        <v>-78.605999999999995</v>
      </c>
      <c r="NJ44" s="8">
        <f t="shared" ca="1" si="23"/>
        <v>-87.230999999999995</v>
      </c>
      <c r="NK44" s="8">
        <f t="shared" ca="1" si="23"/>
        <v>-69.970999999999947</v>
      </c>
      <c r="NL44" s="8">
        <f t="shared" ca="1" si="23"/>
        <v>-76.634000000000015</v>
      </c>
      <c r="NM44" s="8">
        <f t="shared" ca="1" si="23"/>
        <v>-49.51400000000001</v>
      </c>
      <c r="NN44" s="8">
        <f t="shared" ca="1" si="23"/>
        <v>-57.175000000000011</v>
      </c>
      <c r="NO44" s="8">
        <f t="shared" ca="1" si="23"/>
        <v>-69.507999999999981</v>
      </c>
      <c r="NP44" s="8">
        <f t="shared" ca="1" si="23"/>
        <v>-71.278999999999996</v>
      </c>
      <c r="NQ44" s="8">
        <f t="shared" ca="1" si="23"/>
        <v>-86.413000000000011</v>
      </c>
      <c r="NR44" s="8">
        <f t="shared" ca="1" si="23"/>
        <v>-81.12700000000001</v>
      </c>
      <c r="NS44" s="8">
        <f t="shared" ca="1" si="23"/>
        <v>-68.588999999999999</v>
      </c>
      <c r="NT44" s="8">
        <f t="shared" ca="1" si="23"/>
        <v>-70.567000000000007</v>
      </c>
      <c r="NU44" s="8">
        <f t="shared" ca="1" si="23"/>
        <v>-72.137</v>
      </c>
      <c r="NV44" s="8">
        <f t="shared" ca="1" si="23"/>
        <v>-69.491000000000042</v>
      </c>
      <c r="NW44" s="8">
        <f t="shared" ca="1" si="23"/>
        <v>-70.375</v>
      </c>
      <c r="NX44" s="8">
        <f t="shared" ca="1" si="23"/>
        <v>-73.403999999999996</v>
      </c>
      <c r="NY44" s="8">
        <f t="shared" ca="1" si="23"/>
        <v>-71.366999999999962</v>
      </c>
      <c r="NZ44" s="8">
        <f t="shared" ref="NZ44:QK44" ca="1" si="24">NZ$25-NZ26</f>
        <v>-75.113</v>
      </c>
      <c r="OA44" s="8">
        <f t="shared" ca="1" si="24"/>
        <v>-70.805000000000007</v>
      </c>
      <c r="OB44" s="8">
        <f t="shared" ca="1" si="24"/>
        <v>-70.04000000000002</v>
      </c>
      <c r="OC44" s="8">
        <f t="shared" ca="1" si="24"/>
        <v>-57.56</v>
      </c>
      <c r="OD44" s="8">
        <f t="shared" ca="1" si="24"/>
        <v>-54.725999999999999</v>
      </c>
      <c r="OE44" s="8">
        <f t="shared" ca="1" si="24"/>
        <v>-71.291999999999973</v>
      </c>
      <c r="OF44" s="8">
        <f t="shared" ca="1" si="24"/>
        <v>-80.87299999999999</v>
      </c>
      <c r="OG44" s="8">
        <f t="shared" ca="1" si="24"/>
        <v>-75.617000000000019</v>
      </c>
      <c r="OH44" s="8">
        <f t="shared" ca="1" si="24"/>
        <v>-86.000999999999976</v>
      </c>
      <c r="OI44" s="8">
        <f t="shared" ca="1" si="24"/>
        <v>-85.413999999999987</v>
      </c>
      <c r="OJ44" s="8">
        <f t="shared" ca="1" si="24"/>
        <v>-87.771999999999991</v>
      </c>
      <c r="OK44" s="8">
        <f t="shared" ca="1" si="24"/>
        <v>-59.728999999999985</v>
      </c>
      <c r="OL44" s="8">
        <f t="shared" ca="1" si="24"/>
        <v>-75.788999999999987</v>
      </c>
      <c r="OM44" s="8">
        <f t="shared" ca="1" si="24"/>
        <v>-77.031999999999982</v>
      </c>
      <c r="ON44" s="8">
        <f t="shared" ca="1" si="24"/>
        <v>-75.393000000000029</v>
      </c>
      <c r="OO44" s="8">
        <f t="shared" ca="1" si="24"/>
        <v>-71.163999999999987</v>
      </c>
      <c r="OP44" s="8">
        <f t="shared" ca="1" si="24"/>
        <v>-63.407999999999959</v>
      </c>
      <c r="OQ44" s="8">
        <f t="shared" ca="1" si="24"/>
        <v>-71.09499999999997</v>
      </c>
      <c r="OR44" s="8">
        <f t="shared" ca="1" si="24"/>
        <v>-70.230999999999995</v>
      </c>
      <c r="OS44" s="8">
        <f t="shared" ca="1" si="24"/>
        <v>-57.093999999999994</v>
      </c>
      <c r="OT44" s="8">
        <f t="shared" ca="1" si="24"/>
        <v>-84.098000000000013</v>
      </c>
      <c r="OU44" s="8">
        <f t="shared" ca="1" si="24"/>
        <v>-78.307000000000016</v>
      </c>
      <c r="OV44" s="8">
        <f t="shared" ca="1" si="24"/>
        <v>-74.90100000000001</v>
      </c>
      <c r="OW44" s="8">
        <f t="shared" ca="1" si="24"/>
        <v>-80.064000000000021</v>
      </c>
      <c r="OX44" s="8">
        <f t="shared" ca="1" si="24"/>
        <v>-71.09899999999999</v>
      </c>
      <c r="OY44" s="8">
        <f t="shared" ca="1" si="24"/>
        <v>-68.709000000000003</v>
      </c>
      <c r="OZ44" s="8">
        <f t="shared" ca="1" si="24"/>
        <v>-82.982000000000028</v>
      </c>
      <c r="PA44" s="8">
        <f t="shared" ca="1" si="24"/>
        <v>-69.826000000000022</v>
      </c>
      <c r="PB44" s="8">
        <f t="shared" ca="1" si="24"/>
        <v>-55.081999999999994</v>
      </c>
      <c r="PC44" s="8">
        <f t="shared" ca="1" si="24"/>
        <v>-53.728000000000009</v>
      </c>
      <c r="PD44" s="8">
        <f t="shared" ca="1" si="24"/>
        <v>-59.894999999999982</v>
      </c>
      <c r="PE44" s="8">
        <f t="shared" ca="1" si="24"/>
        <v>-56.464999999999975</v>
      </c>
      <c r="PF44" s="8">
        <f t="shared" ca="1" si="24"/>
        <v>-51.055999999999983</v>
      </c>
      <c r="PG44" s="8">
        <f t="shared" ca="1" si="24"/>
        <v>-46.187999999999988</v>
      </c>
      <c r="PH44" s="8">
        <f t="shared" ca="1" si="24"/>
        <v>-61.382999999999981</v>
      </c>
      <c r="PI44" s="8">
        <f t="shared" ca="1" si="24"/>
        <v>-55.263000000000034</v>
      </c>
      <c r="PJ44" s="8">
        <f t="shared" ca="1" si="24"/>
        <v>-37.925000000000011</v>
      </c>
      <c r="PK44" s="8">
        <f t="shared" ca="1" si="24"/>
        <v>-77.49799999999999</v>
      </c>
      <c r="PL44" s="8">
        <f t="shared" ca="1" si="24"/>
        <v>-65.736999999999966</v>
      </c>
      <c r="PM44" s="8">
        <f t="shared" ca="1" si="24"/>
        <v>-70.477000000000032</v>
      </c>
      <c r="PN44" s="8">
        <f t="shared" ca="1" si="24"/>
        <v>-66.764999999999986</v>
      </c>
      <c r="PO44" s="8">
        <f t="shared" ca="1" si="24"/>
        <v>-54.863999999999976</v>
      </c>
      <c r="PP44" s="8">
        <f t="shared" ca="1" si="24"/>
        <v>-65.506999999999948</v>
      </c>
      <c r="PQ44" s="8">
        <f t="shared" ca="1" si="24"/>
        <v>-59.451000000000022</v>
      </c>
      <c r="PR44" s="8">
        <f t="shared" ca="1" si="24"/>
        <v>-55.367000000000019</v>
      </c>
      <c r="PS44" s="8">
        <f t="shared" ca="1" si="24"/>
        <v>-59.391999999999996</v>
      </c>
      <c r="PT44" s="8">
        <f t="shared" ca="1" si="24"/>
        <v>-57.575999999999965</v>
      </c>
      <c r="PU44" s="8">
        <f t="shared" ca="1" si="24"/>
        <v>-55.20599999999996</v>
      </c>
      <c r="PV44" s="8">
        <f t="shared" ca="1" si="24"/>
        <v>-64.25200000000001</v>
      </c>
      <c r="PW44" s="8">
        <f t="shared" ca="1" si="24"/>
        <v>-52.024000000000001</v>
      </c>
      <c r="PX44" s="8">
        <f t="shared" ca="1" si="24"/>
        <v>-54.232000000000028</v>
      </c>
      <c r="PY44" s="8">
        <f t="shared" ca="1" si="24"/>
        <v>-57.725999999999999</v>
      </c>
      <c r="PZ44" s="8">
        <f t="shared" ca="1" si="24"/>
        <v>-50.569999999999993</v>
      </c>
      <c r="QA44" s="8">
        <f t="shared" ca="1" si="24"/>
        <v>-48.467999999999961</v>
      </c>
      <c r="QB44" s="8">
        <f t="shared" ca="1" si="24"/>
        <v>-43.343000000000018</v>
      </c>
      <c r="QC44" s="8">
        <f t="shared" ca="1" si="24"/>
        <v>-51.338999999999999</v>
      </c>
      <c r="QD44" s="8">
        <f t="shared" ca="1" si="24"/>
        <v>-43.476999999999975</v>
      </c>
      <c r="QE44" s="8">
        <f t="shared" ca="1" si="24"/>
        <v>-53.309000000000026</v>
      </c>
      <c r="QF44" s="8">
        <f t="shared" ca="1" si="24"/>
        <v>-46.263000000000034</v>
      </c>
      <c r="QG44" s="8">
        <f t="shared" ca="1" si="24"/>
        <v>-45.107000000000028</v>
      </c>
      <c r="QH44" s="8">
        <f t="shared" ca="1" si="24"/>
        <v>-54.149000000000001</v>
      </c>
      <c r="QI44" s="8">
        <f t="shared" ca="1" si="24"/>
        <v>-50.5</v>
      </c>
      <c r="QJ44" s="8">
        <f t="shared" ca="1" si="24"/>
        <v>-48.738999999999976</v>
      </c>
      <c r="QK44" s="8">
        <f t="shared" ca="1" si="24"/>
        <v>-50.420000000000016</v>
      </c>
      <c r="QL44" s="8">
        <f t="shared" ref="QL44:SQ44" ca="1" si="25">QL$25-QL26</f>
        <v>-47.923000000000002</v>
      </c>
      <c r="QM44" s="8">
        <f t="shared" ca="1" si="25"/>
        <v>-47.798999999999978</v>
      </c>
      <c r="QN44" s="8">
        <f t="shared" ca="1" si="25"/>
        <v>-50.689000000000021</v>
      </c>
      <c r="QO44" s="8">
        <f t="shared" ca="1" si="25"/>
        <v>-45.208000000000027</v>
      </c>
      <c r="QP44" s="8">
        <f t="shared" ca="1" si="25"/>
        <v>-49.272999999999968</v>
      </c>
      <c r="QQ44" s="8">
        <f t="shared" ca="1" si="25"/>
        <v>-55.577999999999975</v>
      </c>
      <c r="QR44" s="8">
        <f t="shared" ca="1" si="25"/>
        <v>-45.974999999999966</v>
      </c>
      <c r="QS44" s="8">
        <f t="shared" ca="1" si="25"/>
        <v>-39.723000000000013</v>
      </c>
      <c r="QT44" s="8">
        <f t="shared" ca="1" si="25"/>
        <v>-37.646999999999991</v>
      </c>
      <c r="QU44" s="8">
        <f t="shared" ca="1" si="25"/>
        <v>-41.853999999999985</v>
      </c>
      <c r="QV44" s="8">
        <f t="shared" ca="1" si="25"/>
        <v>-40.620000000000005</v>
      </c>
      <c r="QW44" s="8">
        <f t="shared" ca="1" si="25"/>
        <v>-39.644999999999982</v>
      </c>
      <c r="QX44" s="8">
        <f t="shared" ca="1" si="25"/>
        <v>-43.45999999999998</v>
      </c>
      <c r="QY44" s="8">
        <f t="shared" ca="1" si="25"/>
        <v>-45.777000000000044</v>
      </c>
      <c r="QZ44" s="8">
        <f t="shared" ca="1" si="25"/>
        <v>-45.819999999999993</v>
      </c>
      <c r="RA44" s="8">
        <f t="shared" ca="1" si="25"/>
        <v>-38.887</v>
      </c>
      <c r="RB44" s="8">
        <f t="shared" ca="1" si="25"/>
        <v>-36.882999999999981</v>
      </c>
      <c r="RC44" s="8">
        <f t="shared" ca="1" si="25"/>
        <v>-36.274000000000001</v>
      </c>
      <c r="RD44" s="8">
        <f t="shared" ca="1" si="25"/>
        <v>-37.161999999999978</v>
      </c>
      <c r="RE44" s="8">
        <f t="shared" ca="1" si="25"/>
        <v>-39.789000000000044</v>
      </c>
      <c r="RF44" s="8">
        <f t="shared" ca="1" si="25"/>
        <v>-32.826999999999998</v>
      </c>
      <c r="RG44" s="8">
        <f t="shared" ca="1" si="25"/>
        <v>-23.661999999999978</v>
      </c>
      <c r="RH44" s="8">
        <f t="shared" ca="1" si="25"/>
        <v>-29.991999999999962</v>
      </c>
      <c r="RI44" s="8">
        <f t="shared" ca="1" si="25"/>
        <v>-30.839999999999975</v>
      </c>
      <c r="RJ44" s="8">
        <f t="shared" ca="1" si="25"/>
        <v>-30.340000000000032</v>
      </c>
      <c r="RK44" s="8">
        <f t="shared" ca="1" si="25"/>
        <v>-36.447000000000003</v>
      </c>
      <c r="RL44" s="8">
        <f t="shared" ca="1" si="25"/>
        <v>-30.098000000000013</v>
      </c>
      <c r="RM44" s="8">
        <f t="shared" ca="1" si="25"/>
        <v>-34.752999999999986</v>
      </c>
      <c r="RN44" s="8">
        <f t="shared" ca="1" si="25"/>
        <v>-39.456000000000017</v>
      </c>
      <c r="RO44" s="8">
        <f t="shared" ca="1" si="25"/>
        <v>-32.344000000000051</v>
      </c>
      <c r="RP44" s="8">
        <f t="shared" ca="1" si="25"/>
        <v>-30.662999999999954</v>
      </c>
      <c r="RQ44" s="8">
        <f t="shared" ca="1" si="25"/>
        <v>-25.629999999999995</v>
      </c>
      <c r="RR44" s="8">
        <f t="shared" ca="1" si="25"/>
        <v>-31.15300000000002</v>
      </c>
      <c r="RS44" s="8">
        <f t="shared" ca="1" si="25"/>
        <v>-31.771999999999991</v>
      </c>
      <c r="RT44" s="8">
        <f t="shared" ca="1" si="25"/>
        <v>-34.36099999999999</v>
      </c>
      <c r="RU44" s="8">
        <f t="shared" ca="1" si="25"/>
        <v>-25.569000000000017</v>
      </c>
      <c r="RV44" s="8">
        <f t="shared" ca="1" si="25"/>
        <v>-28.283999999999992</v>
      </c>
      <c r="RW44" s="8">
        <f t="shared" ca="1" si="25"/>
        <v>-30.341999999999985</v>
      </c>
      <c r="RX44" s="8">
        <f t="shared" ca="1" si="25"/>
        <v>-29.115999999999985</v>
      </c>
      <c r="RY44" s="8">
        <f t="shared" ca="1" si="25"/>
        <v>-9.7490000000000236</v>
      </c>
      <c r="RZ44" s="8">
        <f t="shared" ca="1" si="25"/>
        <v>-23.269999999999982</v>
      </c>
      <c r="SA44" s="8">
        <f t="shared" ca="1" si="25"/>
        <v>-21.697999999999979</v>
      </c>
      <c r="SB44" s="8">
        <f t="shared" ca="1" si="25"/>
        <v>-24.518999999999949</v>
      </c>
      <c r="SC44" s="8">
        <f t="shared" ca="1" si="25"/>
        <v>-26.976999999999975</v>
      </c>
      <c r="SD44" s="8">
        <f t="shared" ca="1" si="25"/>
        <v>-27.411999999999978</v>
      </c>
      <c r="SE44" s="8">
        <f t="shared" ca="1" si="25"/>
        <v>-25.896999999999991</v>
      </c>
      <c r="SF44" s="8">
        <f t="shared" ca="1" si="25"/>
        <v>-29.719000000000051</v>
      </c>
      <c r="SG44" s="8">
        <f t="shared" ca="1" si="25"/>
        <v>-23.896000000000015</v>
      </c>
      <c r="SH44" s="8">
        <f t="shared" ca="1" si="25"/>
        <v>-24.987000000000023</v>
      </c>
      <c r="SI44" s="8">
        <f t="shared" ca="1" si="25"/>
        <v>-24.028999999999996</v>
      </c>
      <c r="SJ44" s="8">
        <f t="shared" ca="1" si="25"/>
        <v>-39.116999999999962</v>
      </c>
      <c r="SK44" s="8">
        <f t="shared" ca="1" si="25"/>
        <v>-24.836999999999989</v>
      </c>
      <c r="SL44" s="8">
        <f t="shared" ca="1" si="25"/>
        <v>-20.447000000000003</v>
      </c>
      <c r="SM44" s="8">
        <f t="shared" ca="1" si="25"/>
        <v>-17.016999999999996</v>
      </c>
      <c r="SN44" s="8">
        <f t="shared" ca="1" si="25"/>
        <v>-17.375</v>
      </c>
      <c r="SO44" s="8">
        <f t="shared" ca="1" si="25"/>
        <v>-20.860000000000014</v>
      </c>
      <c r="SP44" s="8">
        <f t="shared" ca="1" si="25"/>
        <v>-19.914999999999964</v>
      </c>
      <c r="SQ44" s="8">
        <f t="shared" ca="1" si="25"/>
        <v>-31.170999999999992</v>
      </c>
    </row>
    <row r="45" spans="1:514" x14ac:dyDescent="0.25">
      <c r="A45" s="2">
        <f t="shared" ref="A45:A51" si="26">A44+1</f>
        <v>3</v>
      </c>
      <c r="B45" s="4" t="str">
        <f t="shared" si="9"/>
        <v>VW 3 7/8 PERP nc-27</v>
      </c>
      <c r="C45" s="4" t="str">
        <f t="shared" ref="C45:C50" si="27">$B$43&amp;"-"&amp;B45</f>
        <v>VW 3 1/2 PERP nc-30-VW 3 7/8 PERP nc-27</v>
      </c>
      <c r="F45" s="8" t="e">
        <f t="shared" ref="F45:BQ45" ca="1" si="28">F$25-F27</f>
        <v>#VALUE!</v>
      </c>
      <c r="G45" s="8">
        <f t="shared" ca="1" si="28"/>
        <v>-29.5</v>
      </c>
      <c r="H45" s="8">
        <f t="shared" ca="1" si="28"/>
        <v>-44.79000000000002</v>
      </c>
      <c r="I45" s="8">
        <f t="shared" ca="1" si="28"/>
        <v>-32.06899999999996</v>
      </c>
      <c r="J45" s="8">
        <f t="shared" ca="1" si="28"/>
        <v>-38.186999999999955</v>
      </c>
      <c r="K45" s="8">
        <f t="shared" ca="1" si="28"/>
        <v>-31.45999999999998</v>
      </c>
      <c r="L45" s="8">
        <f t="shared" ca="1" si="28"/>
        <v>-6.3569999999999709</v>
      </c>
      <c r="M45" s="8">
        <f t="shared" ca="1" si="28"/>
        <v>-28.599999999999966</v>
      </c>
      <c r="N45" s="8">
        <f t="shared" ca="1" si="28"/>
        <v>-17.697999999999979</v>
      </c>
      <c r="O45" s="8">
        <f t="shared" ca="1" si="28"/>
        <v>-44.444000000000017</v>
      </c>
      <c r="P45" s="8">
        <f t="shared" ca="1" si="28"/>
        <v>-34.93100000000004</v>
      </c>
      <c r="Q45" s="8">
        <f t="shared" ca="1" si="28"/>
        <v>-30.59499999999997</v>
      </c>
      <c r="R45" s="8">
        <f t="shared" ca="1" si="28"/>
        <v>-2.8790000000000191</v>
      </c>
      <c r="S45" s="8">
        <f t="shared" ca="1" si="28"/>
        <v>15.170999999999992</v>
      </c>
      <c r="T45" s="8">
        <f t="shared" ca="1" si="28"/>
        <v>-15.907000000000039</v>
      </c>
      <c r="U45" s="8">
        <f t="shared" ca="1" si="28"/>
        <v>-12.682000000000016</v>
      </c>
      <c r="V45" s="8">
        <f t="shared" ca="1" si="28"/>
        <v>-32.523000000000025</v>
      </c>
      <c r="W45" s="8">
        <f t="shared" ca="1" si="28"/>
        <v>-40.103999999999985</v>
      </c>
      <c r="X45" s="8">
        <f t="shared" ca="1" si="28"/>
        <v>-46.697999999999979</v>
      </c>
      <c r="Y45" s="8">
        <f t="shared" ca="1" si="28"/>
        <v>-41.926999999999964</v>
      </c>
      <c r="Z45" s="8">
        <f t="shared" ca="1" si="28"/>
        <v>-31.098000000000013</v>
      </c>
      <c r="AA45" s="8">
        <f t="shared" ca="1" si="28"/>
        <v>-37.841999999999985</v>
      </c>
      <c r="AB45" s="8">
        <f t="shared" ca="1" si="28"/>
        <v>-49.521000000000015</v>
      </c>
      <c r="AC45" s="8">
        <f t="shared" ca="1" si="28"/>
        <v>-50.831999999999994</v>
      </c>
      <c r="AD45" s="8">
        <f t="shared" ca="1" si="28"/>
        <v>-46.923000000000002</v>
      </c>
      <c r="AE45" s="8">
        <f t="shared" ca="1" si="28"/>
        <v>-45.751000000000033</v>
      </c>
      <c r="AF45" s="8">
        <f t="shared" ca="1" si="28"/>
        <v>-39.610000000000014</v>
      </c>
      <c r="AG45" s="8">
        <f t="shared" ca="1" si="28"/>
        <v>-53.488</v>
      </c>
      <c r="AH45" s="8">
        <f t="shared" ca="1" si="28"/>
        <v>-64.875999999999976</v>
      </c>
      <c r="AI45" s="8">
        <f t="shared" ca="1" si="28"/>
        <v>-71.086999999999989</v>
      </c>
      <c r="AJ45" s="8">
        <f t="shared" ca="1" si="28"/>
        <v>-66.899000000000001</v>
      </c>
      <c r="AK45" s="8">
        <f t="shared" ca="1" si="28"/>
        <v>-63.978999999999985</v>
      </c>
      <c r="AL45" s="8">
        <f t="shared" ca="1" si="28"/>
        <v>-64.836999999999989</v>
      </c>
      <c r="AM45" s="8">
        <f t="shared" ca="1" si="28"/>
        <v>-64.795000000000016</v>
      </c>
      <c r="AN45" s="8">
        <f t="shared" ca="1" si="28"/>
        <v>-68.076999999999998</v>
      </c>
      <c r="AO45" s="8">
        <f t="shared" ca="1" si="28"/>
        <v>-65.329000000000008</v>
      </c>
      <c r="AP45" s="8">
        <f t="shared" ca="1" si="28"/>
        <v>-69.826000000000022</v>
      </c>
      <c r="AQ45" s="8">
        <f t="shared" ca="1" si="28"/>
        <v>-92.987000000000023</v>
      </c>
      <c r="AR45" s="8">
        <f t="shared" ca="1" si="28"/>
        <v>-73.930000000000007</v>
      </c>
      <c r="AS45" s="8">
        <f t="shared" ca="1" si="28"/>
        <v>-66.284000000000049</v>
      </c>
      <c r="AT45" s="8">
        <f t="shared" ca="1" si="28"/>
        <v>-59.557000000000016</v>
      </c>
      <c r="AU45" s="8">
        <f t="shared" ca="1" si="28"/>
        <v>-32.158999999999992</v>
      </c>
      <c r="AV45" s="8">
        <f t="shared" ca="1" si="28"/>
        <v>-49.572999999999979</v>
      </c>
      <c r="AW45" s="8">
        <f t="shared" ca="1" si="28"/>
        <v>-24.28000000000003</v>
      </c>
      <c r="AX45" s="8">
        <f t="shared" ca="1" si="28"/>
        <v>-52.742999999999995</v>
      </c>
      <c r="AY45" s="8">
        <f t="shared" ca="1" si="28"/>
        <v>-67.121999999999957</v>
      </c>
      <c r="AZ45" s="8">
        <f t="shared" ca="1" si="28"/>
        <v>-52.385999999999967</v>
      </c>
      <c r="BA45" s="8">
        <f t="shared" ca="1" si="28"/>
        <v>-38.346000000000004</v>
      </c>
      <c r="BB45" s="8">
        <f t="shared" ca="1" si="28"/>
        <v>-53.701999999999998</v>
      </c>
      <c r="BC45" s="8">
        <f t="shared" ca="1" si="28"/>
        <v>-43.732000000000028</v>
      </c>
      <c r="BD45" s="8">
        <f t="shared" ca="1" si="28"/>
        <v>-3.2069999999999936</v>
      </c>
      <c r="BE45" s="8">
        <f t="shared" ca="1" si="28"/>
        <v>4.1399999999999864</v>
      </c>
      <c r="BF45" s="8">
        <f t="shared" ca="1" si="28"/>
        <v>-45.99899999999991</v>
      </c>
      <c r="BG45" s="8">
        <f t="shared" ca="1" si="28"/>
        <v>-34.938000000000102</v>
      </c>
      <c r="BH45" s="8">
        <f t="shared" ca="1" si="28"/>
        <v>-91.756999999999948</v>
      </c>
      <c r="BI45" s="8">
        <f t="shared" ca="1" si="28"/>
        <v>-99.339000000000055</v>
      </c>
      <c r="BJ45" s="8">
        <f t="shared" ca="1" si="28"/>
        <v>-93.562000000000012</v>
      </c>
      <c r="BK45" s="8">
        <f t="shared" ca="1" si="28"/>
        <v>-78.094999999999914</v>
      </c>
      <c r="BL45" s="8">
        <f t="shared" ca="1" si="28"/>
        <v>-68.687000000000012</v>
      </c>
      <c r="BM45" s="8">
        <f t="shared" ca="1" si="28"/>
        <v>-93.287000000000035</v>
      </c>
      <c r="BN45" s="8">
        <f t="shared" ca="1" si="28"/>
        <v>-87.092000000000041</v>
      </c>
      <c r="BO45" s="8">
        <f t="shared" ca="1" si="28"/>
        <v>-39.507000000000062</v>
      </c>
      <c r="BP45" s="8">
        <f t="shared" ca="1" si="28"/>
        <v>72.461999999999989</v>
      </c>
      <c r="BQ45" s="8">
        <f t="shared" ca="1" si="28"/>
        <v>26.523000000000025</v>
      </c>
      <c r="BR45" s="8">
        <f t="shared" ref="BR45:EC45" ca="1" si="29">BR$25-BR27</f>
        <v>-38.366999999999962</v>
      </c>
      <c r="BS45" s="8">
        <f t="shared" ca="1" si="29"/>
        <v>73.679000000000087</v>
      </c>
      <c r="BT45" s="8">
        <f t="shared" ca="1" si="29"/>
        <v>-2.7420000000000755</v>
      </c>
      <c r="BU45" s="8">
        <f t="shared" ca="1" si="29"/>
        <v>-75.691000000000031</v>
      </c>
      <c r="BV45" s="8">
        <f t="shared" ca="1" si="29"/>
        <v>-118.34000000000003</v>
      </c>
      <c r="BW45" s="8">
        <f t="shared" ca="1" si="29"/>
        <v>-103.58600000000001</v>
      </c>
      <c r="BX45" s="8">
        <f t="shared" ca="1" si="29"/>
        <v>-20.925000000000011</v>
      </c>
      <c r="BY45" s="8">
        <f t="shared" ca="1" si="29"/>
        <v>-82.675000000000011</v>
      </c>
      <c r="BZ45" s="8">
        <f t="shared" ca="1" si="29"/>
        <v>-8.4710000000000036</v>
      </c>
      <c r="CA45" s="8">
        <f t="shared" ca="1" si="29"/>
        <v>11.95799999999997</v>
      </c>
      <c r="CB45" s="8">
        <f t="shared" ca="1" si="29"/>
        <v>-50.297000000000025</v>
      </c>
      <c r="CC45" s="8">
        <f t="shared" ca="1" si="29"/>
        <v>-25.605999999999995</v>
      </c>
      <c r="CD45" s="8">
        <f t="shared" ca="1" si="29"/>
        <v>-3.0780000000000314</v>
      </c>
      <c r="CE45" s="8">
        <f t="shared" ca="1" si="29"/>
        <v>20.83499999999998</v>
      </c>
      <c r="CF45" s="8">
        <f t="shared" ca="1" si="29"/>
        <v>33.853000000000009</v>
      </c>
      <c r="CG45" s="8">
        <f t="shared" ca="1" si="29"/>
        <v>7.25</v>
      </c>
      <c r="CH45" s="8">
        <f t="shared" ca="1" si="29"/>
        <v>-24.356999999999971</v>
      </c>
      <c r="CI45" s="8">
        <f t="shared" ca="1" si="29"/>
        <v>-16.950000000000045</v>
      </c>
      <c r="CJ45" s="8">
        <f t="shared" ca="1" si="29"/>
        <v>1.4440000000000168</v>
      </c>
      <c r="CK45" s="8">
        <f t="shared" ca="1" si="29"/>
        <v>0.85000000000002274</v>
      </c>
      <c r="CL45" s="8">
        <f t="shared" ca="1" si="29"/>
        <v>-10.819999999999993</v>
      </c>
      <c r="CM45" s="8">
        <f t="shared" ca="1" si="29"/>
        <v>12.208999999999946</v>
      </c>
      <c r="CN45" s="8">
        <f t="shared" ca="1" si="29"/>
        <v>10.918000000000006</v>
      </c>
      <c r="CO45" s="8">
        <f t="shared" ca="1" si="29"/>
        <v>12.356999999999971</v>
      </c>
      <c r="CP45" s="8">
        <f t="shared" ca="1" si="29"/>
        <v>9.2209999999999468</v>
      </c>
      <c r="CQ45" s="8">
        <f t="shared" ca="1" si="29"/>
        <v>11.687000000000012</v>
      </c>
      <c r="CR45" s="8">
        <f t="shared" ca="1" si="29"/>
        <v>10.947000000000003</v>
      </c>
      <c r="CS45" s="8">
        <f t="shared" ca="1" si="29"/>
        <v>9.0960000000000036</v>
      </c>
      <c r="CT45" s="8">
        <f t="shared" ca="1" si="29"/>
        <v>13.115999999999985</v>
      </c>
      <c r="CU45" s="8">
        <f t="shared" ca="1" si="29"/>
        <v>9.3689999999999714</v>
      </c>
      <c r="CV45" s="8">
        <f t="shared" ca="1" si="29"/>
        <v>2.90300000000002</v>
      </c>
      <c r="CW45" s="8">
        <f t="shared" ca="1" si="29"/>
        <v>3.4110000000000014</v>
      </c>
      <c r="CX45" s="8">
        <f t="shared" ca="1" si="29"/>
        <v>9.8170000000000073</v>
      </c>
      <c r="CY45" s="8">
        <f t="shared" ca="1" si="29"/>
        <v>14.011000000000024</v>
      </c>
      <c r="CZ45" s="8">
        <f t="shared" ca="1" si="29"/>
        <v>12.437999999999988</v>
      </c>
      <c r="DA45" s="8">
        <f t="shared" ca="1" si="29"/>
        <v>4.0679999999999836</v>
      </c>
      <c r="DB45" s="8">
        <f t="shared" ca="1" si="29"/>
        <v>1.5139999999999532</v>
      </c>
      <c r="DC45" s="8">
        <f t="shared" ca="1" si="29"/>
        <v>-1.8109999999999786</v>
      </c>
      <c r="DD45" s="8">
        <f t="shared" ca="1" si="29"/>
        <v>4.2530000000000427</v>
      </c>
      <c r="DE45" s="8">
        <f t="shared" ca="1" si="29"/>
        <v>6.5380000000000109</v>
      </c>
      <c r="DF45" s="8">
        <f t="shared" ca="1" si="29"/>
        <v>-8.2210000000000036</v>
      </c>
      <c r="DG45" s="8">
        <f t="shared" ca="1" si="29"/>
        <v>0.88700000000000045</v>
      </c>
      <c r="DH45" s="8">
        <f t="shared" ca="1" si="29"/>
        <v>-0.43500000000000227</v>
      </c>
      <c r="DI45" s="8">
        <f t="shared" ca="1" si="29"/>
        <v>6.7409999999999854</v>
      </c>
      <c r="DJ45" s="8">
        <f t="shared" ca="1" si="29"/>
        <v>4.5100000000000477</v>
      </c>
      <c r="DK45" s="8">
        <f t="shared" ca="1" si="29"/>
        <v>8.2670000000000243</v>
      </c>
      <c r="DL45" s="8">
        <f t="shared" ca="1" si="29"/>
        <v>9.6229999999999905</v>
      </c>
      <c r="DM45" s="8">
        <f t="shared" ca="1" si="29"/>
        <v>4.8450000000000273</v>
      </c>
      <c r="DN45" s="8">
        <f t="shared" ca="1" si="29"/>
        <v>-1.521000000000015</v>
      </c>
      <c r="DO45" s="8">
        <f t="shared" ca="1" si="29"/>
        <v>0.23099999999999454</v>
      </c>
      <c r="DP45" s="8">
        <f t="shared" ca="1" si="29"/>
        <v>5.6500000000000341</v>
      </c>
      <c r="DQ45" s="8">
        <f t="shared" ca="1" si="29"/>
        <v>1.6180000000000518</v>
      </c>
      <c r="DR45" s="8">
        <f t="shared" ca="1" si="29"/>
        <v>5.4399999999999977</v>
      </c>
      <c r="DS45" s="8">
        <f t="shared" ca="1" si="29"/>
        <v>-0.31499999999999773</v>
      </c>
      <c r="DT45" s="8">
        <f t="shared" ca="1" si="29"/>
        <v>-2.4989999999999668</v>
      </c>
      <c r="DU45" s="8">
        <f t="shared" ca="1" si="29"/>
        <v>-1.0809999999999604</v>
      </c>
      <c r="DV45" s="8">
        <f t="shared" ca="1" si="29"/>
        <v>-2.4620000000000459</v>
      </c>
      <c r="DW45" s="8">
        <f t="shared" ca="1" si="29"/>
        <v>1.2100000000000364</v>
      </c>
      <c r="DX45" s="8">
        <f t="shared" ca="1" si="29"/>
        <v>4.2199999999999989</v>
      </c>
      <c r="DY45" s="8">
        <f t="shared" ca="1" si="29"/>
        <v>8.6449999999999818</v>
      </c>
      <c r="DZ45" s="8">
        <f t="shared" ca="1" si="29"/>
        <v>4.1859999999999786</v>
      </c>
      <c r="EA45" s="8">
        <f t="shared" ca="1" si="29"/>
        <v>4.2479999999999905</v>
      </c>
      <c r="EB45" s="8">
        <f t="shared" ca="1" si="29"/>
        <v>6.0450000000000159</v>
      </c>
      <c r="EC45" s="8">
        <f t="shared" ca="1" si="29"/>
        <v>5.0459999999999923</v>
      </c>
      <c r="ED45" s="8">
        <f t="shared" ref="ED45:GO45" ca="1" si="30">ED$25-ED27</f>
        <v>6.896000000000015</v>
      </c>
      <c r="EE45" s="8">
        <f t="shared" ca="1" si="30"/>
        <v>9.2660000000000196</v>
      </c>
      <c r="EF45" s="8">
        <f t="shared" ca="1" si="30"/>
        <v>5.3580000000000041</v>
      </c>
      <c r="EG45" s="8">
        <f t="shared" ca="1" si="30"/>
        <v>7.7019999999999982</v>
      </c>
      <c r="EH45" s="8">
        <f t="shared" ca="1" si="30"/>
        <v>6.3029999999999973</v>
      </c>
      <c r="EI45" s="8">
        <f t="shared" ca="1" si="30"/>
        <v>8.8029999999999973</v>
      </c>
      <c r="EJ45" s="8">
        <f t="shared" ca="1" si="30"/>
        <v>3.6370000000000005</v>
      </c>
      <c r="EK45" s="8">
        <f t="shared" ca="1" si="30"/>
        <v>9.8340000000000032</v>
      </c>
      <c r="EL45" s="8">
        <f t="shared" ca="1" si="30"/>
        <v>12.115000000000009</v>
      </c>
      <c r="EM45" s="8">
        <f t="shared" ca="1" si="30"/>
        <v>11.244000000000028</v>
      </c>
      <c r="EN45" s="8">
        <f t="shared" ca="1" si="30"/>
        <v>13.665999999999997</v>
      </c>
      <c r="EO45" s="8">
        <f t="shared" ca="1" si="30"/>
        <v>10.356999999999971</v>
      </c>
      <c r="EP45" s="8">
        <f t="shared" ca="1" si="30"/>
        <v>-5.7999999999992724E-2</v>
      </c>
      <c r="EQ45" s="8">
        <f t="shared" ca="1" si="30"/>
        <v>15.331000000000017</v>
      </c>
      <c r="ER45" s="8">
        <f t="shared" ca="1" si="30"/>
        <v>11.413000000000011</v>
      </c>
      <c r="ES45" s="8">
        <f t="shared" ca="1" si="30"/>
        <v>11.592000000000041</v>
      </c>
      <c r="ET45" s="8">
        <f t="shared" ca="1" si="30"/>
        <v>14.389999999999986</v>
      </c>
      <c r="EU45" s="8">
        <f t="shared" ca="1" si="30"/>
        <v>17.44300000000004</v>
      </c>
      <c r="EV45" s="8">
        <f t="shared" ca="1" si="30"/>
        <v>24.055000000000007</v>
      </c>
      <c r="EW45" s="8">
        <f t="shared" ca="1" si="30"/>
        <v>13.154999999999973</v>
      </c>
      <c r="EX45" s="8">
        <f t="shared" ca="1" si="30"/>
        <v>10.744000000000028</v>
      </c>
      <c r="EY45" s="8">
        <f t="shared" ca="1" si="30"/>
        <v>6.8229999999999791</v>
      </c>
      <c r="EZ45" s="8">
        <f t="shared" ca="1" si="30"/>
        <v>11.66900000000004</v>
      </c>
      <c r="FA45" s="8">
        <f t="shared" ca="1" si="30"/>
        <v>12.259000000000015</v>
      </c>
      <c r="FB45" s="8">
        <f t="shared" ca="1" si="30"/>
        <v>14.299000000000035</v>
      </c>
      <c r="FC45" s="8">
        <f t="shared" ca="1" si="30"/>
        <v>9.3770000000000095</v>
      </c>
      <c r="FD45" s="8">
        <f t="shared" ca="1" si="30"/>
        <v>6.992999999999995</v>
      </c>
      <c r="FE45" s="8">
        <f t="shared" ca="1" si="30"/>
        <v>12.75200000000001</v>
      </c>
      <c r="FF45" s="8">
        <f t="shared" ca="1" si="30"/>
        <v>12.200000000000045</v>
      </c>
      <c r="FG45" s="8">
        <f t="shared" ca="1" si="30"/>
        <v>10.071000000000026</v>
      </c>
      <c r="FH45" s="8">
        <f t="shared" ca="1" si="30"/>
        <v>14.668000000000006</v>
      </c>
      <c r="FI45" s="8">
        <f t="shared" ca="1" si="30"/>
        <v>11.33299999999997</v>
      </c>
      <c r="FJ45" s="8">
        <f t="shared" ca="1" si="30"/>
        <v>29.690999999999974</v>
      </c>
      <c r="FK45" s="8">
        <f t="shared" ca="1" si="30"/>
        <v>26.35899999999998</v>
      </c>
      <c r="FL45" s="8">
        <f t="shared" ca="1" si="30"/>
        <v>14.352999999999952</v>
      </c>
      <c r="FM45" s="8">
        <f t="shared" ca="1" si="30"/>
        <v>9.2269999999999754</v>
      </c>
      <c r="FN45" s="8">
        <f t="shared" ca="1" si="30"/>
        <v>9.9840000000000373</v>
      </c>
      <c r="FO45" s="8">
        <f t="shared" ca="1" si="30"/>
        <v>9.1580000000000155</v>
      </c>
      <c r="FP45" s="8">
        <f t="shared" ca="1" si="30"/>
        <v>18.084000000000003</v>
      </c>
      <c r="FQ45" s="8">
        <f t="shared" ca="1" si="30"/>
        <v>19.10899999999998</v>
      </c>
      <c r="FR45" s="8">
        <f t="shared" ca="1" si="30"/>
        <v>15.43100000000004</v>
      </c>
      <c r="FS45" s="8">
        <f t="shared" ca="1" si="30"/>
        <v>11.158000000000015</v>
      </c>
      <c r="FT45" s="8">
        <f t="shared" ca="1" si="30"/>
        <v>11.524999999999977</v>
      </c>
      <c r="FU45" s="8">
        <f t="shared" ca="1" si="30"/>
        <v>16.146999999999991</v>
      </c>
      <c r="FV45" s="8">
        <f t="shared" ca="1" si="30"/>
        <v>10.578000000000031</v>
      </c>
      <c r="FW45" s="8">
        <f t="shared" ca="1" si="30"/>
        <v>10.209000000000003</v>
      </c>
      <c r="FX45" s="8">
        <f t="shared" ca="1" si="30"/>
        <v>11.413999999999987</v>
      </c>
      <c r="FY45" s="8">
        <f t="shared" ca="1" si="30"/>
        <v>8.7980000000000018</v>
      </c>
      <c r="FZ45" s="8">
        <f t="shared" ca="1" si="30"/>
        <v>3.8639999999999759</v>
      </c>
      <c r="GA45" s="8">
        <f t="shared" ca="1" si="30"/>
        <v>12.366000000000042</v>
      </c>
      <c r="GB45" s="8">
        <f t="shared" ca="1" si="30"/>
        <v>8.1620000000000346</v>
      </c>
      <c r="GC45" s="8">
        <f t="shared" ca="1" si="30"/>
        <v>6.6879999999999882</v>
      </c>
      <c r="GD45" s="8">
        <f t="shared" ca="1" si="30"/>
        <v>-1.7789999999999964</v>
      </c>
      <c r="GE45" s="8">
        <f t="shared" ca="1" si="30"/>
        <v>5.8569999999999709</v>
      </c>
      <c r="GF45" s="8">
        <f t="shared" ca="1" si="30"/>
        <v>9.3810000000000286</v>
      </c>
      <c r="GG45" s="8">
        <f t="shared" ca="1" si="30"/>
        <v>0.76300000000003365</v>
      </c>
      <c r="GH45" s="8">
        <f t="shared" ca="1" si="30"/>
        <v>3.1349999999999909</v>
      </c>
      <c r="GI45" s="8">
        <f t="shared" ca="1" si="30"/>
        <v>11.93199999999996</v>
      </c>
      <c r="GJ45" s="8">
        <f t="shared" ca="1" si="30"/>
        <v>9.98599999999999</v>
      </c>
      <c r="GK45" s="8">
        <f t="shared" ca="1" si="30"/>
        <v>12.843000000000018</v>
      </c>
      <c r="GL45" s="8">
        <f t="shared" ca="1" si="30"/>
        <v>10.688999999999965</v>
      </c>
      <c r="GM45" s="8">
        <f t="shared" ca="1" si="30"/>
        <v>8.0509999999999877</v>
      </c>
      <c r="GN45" s="8">
        <f t="shared" ca="1" si="30"/>
        <v>5.1379999999999768</v>
      </c>
      <c r="GO45" s="8">
        <f t="shared" ca="1" si="30"/>
        <v>-0.82799999999997453</v>
      </c>
      <c r="GP45" s="8">
        <f t="shared" ref="GP45:JA45" ca="1" si="31">GP$25-GP27</f>
        <v>7.4909999999999854</v>
      </c>
      <c r="GQ45" s="8">
        <f t="shared" ca="1" si="31"/>
        <v>-3.9559999999999604</v>
      </c>
      <c r="GR45" s="8">
        <f t="shared" ca="1" si="31"/>
        <v>-11.870000000000005</v>
      </c>
      <c r="GS45" s="8">
        <f t="shared" ca="1" si="31"/>
        <v>-10.744000000000028</v>
      </c>
      <c r="GT45" s="8">
        <f t="shared" ca="1" si="31"/>
        <v>-13.212999999999965</v>
      </c>
      <c r="GU45" s="8">
        <f t="shared" ca="1" si="31"/>
        <v>-1.4159999999999968</v>
      </c>
      <c r="GV45" s="8">
        <f t="shared" ca="1" si="31"/>
        <v>13.453000000000031</v>
      </c>
      <c r="GW45" s="8">
        <f t="shared" ca="1" si="31"/>
        <v>-18.045999999999992</v>
      </c>
      <c r="GX45" s="8">
        <f t="shared" ca="1" si="31"/>
        <v>-18.238</v>
      </c>
      <c r="GY45" s="8">
        <f t="shared" ca="1" si="31"/>
        <v>-14.488999999999976</v>
      </c>
      <c r="GZ45" s="8">
        <f t="shared" ca="1" si="31"/>
        <v>-21.037999999999954</v>
      </c>
      <c r="HA45" s="8">
        <f t="shared" ca="1" si="31"/>
        <v>-3.6560000000000059</v>
      </c>
      <c r="HB45" s="8">
        <f t="shared" ca="1" si="31"/>
        <v>-10.632999999999981</v>
      </c>
      <c r="HC45" s="8">
        <f t="shared" ca="1" si="31"/>
        <v>-21.024000000000001</v>
      </c>
      <c r="HD45" s="8">
        <f t="shared" ca="1" si="31"/>
        <v>-16.298000000000002</v>
      </c>
      <c r="HE45" s="8">
        <f t="shared" ca="1" si="31"/>
        <v>-14.007999999999981</v>
      </c>
      <c r="HF45" s="8">
        <f t="shared" ca="1" si="31"/>
        <v>-11.141999999999996</v>
      </c>
      <c r="HG45" s="8">
        <f t="shared" ca="1" si="31"/>
        <v>-21.049999999999955</v>
      </c>
      <c r="HH45" s="8">
        <f t="shared" ca="1" si="31"/>
        <v>-20.241000000000042</v>
      </c>
      <c r="HI45" s="8">
        <f t="shared" ca="1" si="31"/>
        <v>-16.13900000000001</v>
      </c>
      <c r="HJ45" s="8">
        <f t="shared" ca="1" si="31"/>
        <v>-17.615000000000009</v>
      </c>
      <c r="HK45" s="8">
        <f t="shared" ca="1" si="31"/>
        <v>-0.91500000000002046</v>
      </c>
      <c r="HL45" s="8">
        <f t="shared" ca="1" si="31"/>
        <v>1.7559999999999718</v>
      </c>
      <c r="HM45" s="8">
        <f t="shared" ca="1" si="31"/>
        <v>-7.6539999999999964</v>
      </c>
      <c r="HN45" s="8">
        <f t="shared" ca="1" si="31"/>
        <v>4.132000000000005</v>
      </c>
      <c r="HO45" s="8">
        <f t="shared" ca="1" si="31"/>
        <v>-7.7980000000000018</v>
      </c>
      <c r="HP45" s="8">
        <f t="shared" ca="1" si="31"/>
        <v>-24.105999999999995</v>
      </c>
      <c r="HQ45" s="8">
        <f t="shared" ca="1" si="31"/>
        <v>-20.467999999999961</v>
      </c>
      <c r="HR45" s="8">
        <f t="shared" ca="1" si="31"/>
        <v>-13.569000000000017</v>
      </c>
      <c r="HS45" s="8">
        <f t="shared" ca="1" si="31"/>
        <v>2.2820000000000391</v>
      </c>
      <c r="HT45" s="8">
        <f t="shared" ca="1" si="31"/>
        <v>2.0850000000000364</v>
      </c>
      <c r="HU45" s="8">
        <f t="shared" ca="1" si="31"/>
        <v>14.115000000000009</v>
      </c>
      <c r="HV45" s="8">
        <f t="shared" ca="1" si="31"/>
        <v>9.9539999999999509</v>
      </c>
      <c r="HW45" s="8">
        <f t="shared" ca="1" si="31"/>
        <v>18.475000000000023</v>
      </c>
      <c r="HX45" s="8">
        <f t="shared" ca="1" si="31"/>
        <v>-6.7919999999999732</v>
      </c>
      <c r="HY45" s="8">
        <f t="shared" ca="1" si="31"/>
        <v>-6.8220000000000027</v>
      </c>
      <c r="HZ45" s="8">
        <f t="shared" ca="1" si="31"/>
        <v>4.7949999999999591</v>
      </c>
      <c r="IA45" s="8">
        <f t="shared" ca="1" si="31"/>
        <v>6.6360000000000241</v>
      </c>
      <c r="IB45" s="8">
        <f t="shared" ca="1" si="31"/>
        <v>-3.0090000000000146</v>
      </c>
      <c r="IC45" s="8">
        <f t="shared" ca="1" si="31"/>
        <v>7.25</v>
      </c>
      <c r="ID45" s="8">
        <f t="shared" ca="1" si="31"/>
        <v>5.1659999999999968</v>
      </c>
      <c r="IE45" s="8">
        <f t="shared" ca="1" si="31"/>
        <v>21.036000000000001</v>
      </c>
      <c r="IF45" s="8">
        <f t="shared" ca="1" si="31"/>
        <v>8.4409999999999741</v>
      </c>
      <c r="IG45" s="8">
        <f t="shared" ca="1" si="31"/>
        <v>4.9590000000000032</v>
      </c>
      <c r="IH45" s="8">
        <f t="shared" ca="1" si="31"/>
        <v>-1.6550000000000296</v>
      </c>
      <c r="II45" s="8">
        <f t="shared" ca="1" si="31"/>
        <v>3.9759999999999991</v>
      </c>
      <c r="IJ45" s="8">
        <f t="shared" ca="1" si="31"/>
        <v>-6.8480000000000132</v>
      </c>
      <c r="IK45" s="8">
        <f t="shared" ca="1" si="31"/>
        <v>-5.7239999999999895</v>
      </c>
      <c r="IL45" s="8">
        <f t="shared" ca="1" si="31"/>
        <v>3</v>
      </c>
      <c r="IM45" s="8">
        <f t="shared" ca="1" si="31"/>
        <v>-0.24900000000002365</v>
      </c>
      <c r="IN45" s="8">
        <f t="shared" ca="1" si="31"/>
        <v>3.535000000000025</v>
      </c>
      <c r="IO45" s="8">
        <f t="shared" ca="1" si="31"/>
        <v>12.01400000000001</v>
      </c>
      <c r="IP45" s="8">
        <f t="shared" ca="1" si="31"/>
        <v>6.5500000000000114</v>
      </c>
      <c r="IQ45" s="8">
        <f t="shared" ca="1" si="31"/>
        <v>-1.1040000000000418</v>
      </c>
      <c r="IR45" s="8">
        <f t="shared" ca="1" si="31"/>
        <v>-6.1059999999999945</v>
      </c>
      <c r="IS45" s="8">
        <f t="shared" ca="1" si="31"/>
        <v>3.117999999999995</v>
      </c>
      <c r="IT45" s="8">
        <f t="shared" ca="1" si="31"/>
        <v>3.7179999999999609</v>
      </c>
      <c r="IU45" s="8">
        <f t="shared" ca="1" si="31"/>
        <v>-6.0510000000000446</v>
      </c>
      <c r="IV45" s="8">
        <f t="shared" ca="1" si="31"/>
        <v>-7.13900000000001</v>
      </c>
      <c r="IW45" s="8">
        <f t="shared" ca="1" si="31"/>
        <v>5.7909999999999968</v>
      </c>
      <c r="IX45" s="8">
        <f t="shared" ca="1" si="31"/>
        <v>-3.2019999999999982</v>
      </c>
      <c r="IY45" s="8">
        <f t="shared" ca="1" si="31"/>
        <v>-8.22199999999998</v>
      </c>
      <c r="IZ45" s="8">
        <f t="shared" ca="1" si="31"/>
        <v>-7.8999999999999773</v>
      </c>
      <c r="JA45" s="8">
        <f t="shared" ca="1" si="31"/>
        <v>-14.454000000000008</v>
      </c>
      <c r="JB45" s="8">
        <f t="shared" ref="JB45:LM45" ca="1" si="32">JB$25-JB27</f>
        <v>-17.801999999999964</v>
      </c>
      <c r="JC45" s="8">
        <f t="shared" ca="1" si="32"/>
        <v>-18.626000000000033</v>
      </c>
      <c r="JD45" s="8">
        <f t="shared" ca="1" si="32"/>
        <v>-9.2150000000000318</v>
      </c>
      <c r="JE45" s="8">
        <f t="shared" ca="1" si="32"/>
        <v>3.5600000000000023</v>
      </c>
      <c r="JF45" s="8">
        <f t="shared" ca="1" si="32"/>
        <v>3.3629999999999995</v>
      </c>
      <c r="JG45" s="8">
        <f t="shared" ca="1" si="32"/>
        <v>-17.687999999999988</v>
      </c>
      <c r="JH45" s="8">
        <f t="shared" ca="1" si="32"/>
        <v>-19.446000000000026</v>
      </c>
      <c r="JI45" s="8">
        <f t="shared" ca="1" si="32"/>
        <v>-19.74799999999999</v>
      </c>
      <c r="JJ45" s="8">
        <f t="shared" ca="1" si="32"/>
        <v>-32.218999999999994</v>
      </c>
      <c r="JK45" s="8">
        <f t="shared" ca="1" si="32"/>
        <v>-14.629999999999995</v>
      </c>
      <c r="JL45" s="8">
        <f t="shared" ca="1" si="32"/>
        <v>-13.908999999999992</v>
      </c>
      <c r="JM45" s="8">
        <f t="shared" ca="1" si="32"/>
        <v>-22.555000000000007</v>
      </c>
      <c r="JN45" s="8">
        <f t="shared" ca="1" si="32"/>
        <v>-16.290999999999997</v>
      </c>
      <c r="JO45" s="8">
        <f t="shared" ca="1" si="32"/>
        <v>-15.879999999999995</v>
      </c>
      <c r="JP45" s="8">
        <f t="shared" ca="1" si="32"/>
        <v>-15.450999999999965</v>
      </c>
      <c r="JQ45" s="8">
        <f t="shared" ca="1" si="32"/>
        <v>-32.055999999999983</v>
      </c>
      <c r="JR45" s="8">
        <f t="shared" ca="1" si="32"/>
        <v>-34.282999999999959</v>
      </c>
      <c r="JS45" s="8">
        <f t="shared" ca="1" si="32"/>
        <v>-27.180999999999983</v>
      </c>
      <c r="JT45" s="8">
        <f t="shared" ca="1" si="32"/>
        <v>-32.889999999999986</v>
      </c>
      <c r="JU45" s="8">
        <f t="shared" ca="1" si="32"/>
        <v>-31.275999999999954</v>
      </c>
      <c r="JV45" s="8">
        <f t="shared" ca="1" si="32"/>
        <v>-35.495999999999981</v>
      </c>
      <c r="JW45" s="8">
        <f t="shared" ca="1" si="32"/>
        <v>-33.45700000000005</v>
      </c>
      <c r="JX45" s="8">
        <f t="shared" ca="1" si="32"/>
        <v>-46.064000000000021</v>
      </c>
      <c r="JY45" s="8">
        <f t="shared" ca="1" si="32"/>
        <v>-41.525000000000034</v>
      </c>
      <c r="JZ45" s="8">
        <f t="shared" ca="1" si="32"/>
        <v>-37.44</v>
      </c>
      <c r="KA45" s="8">
        <f t="shared" ca="1" si="32"/>
        <v>-31.161000000000001</v>
      </c>
      <c r="KB45" s="8">
        <f t="shared" ca="1" si="32"/>
        <v>-32.86099999999999</v>
      </c>
      <c r="KC45" s="8">
        <f t="shared" ca="1" si="32"/>
        <v>-24.603999999999985</v>
      </c>
      <c r="KD45" s="8">
        <f t="shared" ca="1" si="32"/>
        <v>-35.826000000000022</v>
      </c>
      <c r="KE45" s="8">
        <f t="shared" ca="1" si="32"/>
        <v>-37.368999999999971</v>
      </c>
      <c r="KF45" s="8">
        <f t="shared" ca="1" si="32"/>
        <v>-48.566000000000031</v>
      </c>
      <c r="KG45" s="8">
        <f t="shared" ca="1" si="32"/>
        <v>-39.717999999999961</v>
      </c>
      <c r="KH45" s="8">
        <f t="shared" ca="1" si="32"/>
        <v>-54.783000000000015</v>
      </c>
      <c r="KI45" s="8">
        <f t="shared" ca="1" si="32"/>
        <v>-60.399999999999977</v>
      </c>
      <c r="KJ45" s="8">
        <f t="shared" ca="1" si="32"/>
        <v>-64.393000000000029</v>
      </c>
      <c r="KK45" s="8">
        <f t="shared" ca="1" si="32"/>
        <v>-51.720000000000027</v>
      </c>
      <c r="KL45" s="8">
        <f t="shared" ca="1" si="32"/>
        <v>-49.95599999999996</v>
      </c>
      <c r="KM45" s="8">
        <f t="shared" ca="1" si="32"/>
        <v>-43.979999999999961</v>
      </c>
      <c r="KN45" s="8">
        <f t="shared" ca="1" si="32"/>
        <v>-54.980999999999995</v>
      </c>
      <c r="KO45" s="8">
        <f t="shared" ca="1" si="32"/>
        <v>-56.955000000000041</v>
      </c>
      <c r="KP45" s="8">
        <f t="shared" ca="1" si="32"/>
        <v>-62.338999999999999</v>
      </c>
      <c r="KQ45" s="8">
        <f t="shared" ca="1" si="32"/>
        <v>-63.926000000000045</v>
      </c>
      <c r="KR45" s="8">
        <f t="shared" ca="1" si="32"/>
        <v>-62.493999999999971</v>
      </c>
      <c r="KS45" s="8">
        <f t="shared" ca="1" si="32"/>
        <v>-63.798000000000002</v>
      </c>
      <c r="KT45" s="8">
        <f t="shared" ca="1" si="32"/>
        <v>-69.920000000000016</v>
      </c>
      <c r="KU45" s="8">
        <f t="shared" ca="1" si="32"/>
        <v>-66.91500000000002</v>
      </c>
      <c r="KV45" s="8">
        <f t="shared" ca="1" si="32"/>
        <v>-62.612000000000023</v>
      </c>
      <c r="KW45" s="8">
        <f t="shared" ca="1" si="32"/>
        <v>-61.605999999999995</v>
      </c>
      <c r="KX45" s="8">
        <f t="shared" ca="1" si="32"/>
        <v>-53.490000000000009</v>
      </c>
      <c r="KY45" s="8">
        <f t="shared" ca="1" si="32"/>
        <v>-59.394000000000005</v>
      </c>
      <c r="KZ45" s="8">
        <f t="shared" ca="1" si="32"/>
        <v>-66.944000000000017</v>
      </c>
      <c r="LA45" s="8">
        <f t="shared" ca="1" si="32"/>
        <v>-71.112000000000023</v>
      </c>
      <c r="LB45" s="8">
        <f t="shared" ca="1" si="32"/>
        <v>-79.93199999999996</v>
      </c>
      <c r="LC45" s="8">
        <f t="shared" ca="1" si="32"/>
        <v>-70.956999999999994</v>
      </c>
      <c r="LD45" s="8">
        <f t="shared" ca="1" si="32"/>
        <v>-73.197000000000003</v>
      </c>
      <c r="LE45" s="8">
        <f t="shared" ca="1" si="32"/>
        <v>-64.75</v>
      </c>
      <c r="LF45" s="8">
        <f t="shared" ca="1" si="32"/>
        <v>-68.30800000000005</v>
      </c>
      <c r="LG45" s="8">
        <f t="shared" ca="1" si="32"/>
        <v>-46.968999999999994</v>
      </c>
      <c r="LH45" s="8">
        <f t="shared" ca="1" si="32"/>
        <v>-55.069000000000017</v>
      </c>
      <c r="LI45" s="8">
        <f t="shared" ca="1" si="32"/>
        <v>-53.911000000000001</v>
      </c>
      <c r="LJ45" s="8">
        <f t="shared" ca="1" si="32"/>
        <v>-59.298000000000002</v>
      </c>
      <c r="LK45" s="8">
        <f t="shared" ca="1" si="32"/>
        <v>-48.928999999999974</v>
      </c>
      <c r="LL45" s="8">
        <f t="shared" ca="1" si="32"/>
        <v>-63.40100000000001</v>
      </c>
      <c r="LM45" s="8">
        <f t="shared" ca="1" si="32"/>
        <v>-62.486999999999966</v>
      </c>
      <c r="LN45" s="8">
        <f t="shared" ref="LN45:NY45" ca="1" si="33">LN$25-LN27</f>
        <v>-64.45999999999998</v>
      </c>
      <c r="LO45" s="8">
        <f t="shared" ca="1" si="33"/>
        <v>-63.122000000000014</v>
      </c>
      <c r="LP45" s="8">
        <f t="shared" ca="1" si="33"/>
        <v>-41.79200000000003</v>
      </c>
      <c r="LQ45" s="8">
        <f t="shared" ca="1" si="33"/>
        <v>-48.802000000000021</v>
      </c>
      <c r="LR45" s="8">
        <f t="shared" ca="1" si="33"/>
        <v>-56.609000000000037</v>
      </c>
      <c r="LS45" s="8">
        <f t="shared" ca="1" si="33"/>
        <v>-40.831999999999994</v>
      </c>
      <c r="LT45" s="8">
        <f t="shared" ca="1" si="33"/>
        <v>-49.649000000000001</v>
      </c>
      <c r="LU45" s="8">
        <f t="shared" ca="1" si="33"/>
        <v>-47.52600000000001</v>
      </c>
      <c r="LV45" s="8">
        <f t="shared" ca="1" si="33"/>
        <v>-59.025000000000034</v>
      </c>
      <c r="LW45" s="8">
        <f t="shared" ca="1" si="33"/>
        <v>-69.745000000000005</v>
      </c>
      <c r="LX45" s="8">
        <f t="shared" ca="1" si="33"/>
        <v>-73.100999999999999</v>
      </c>
      <c r="LY45" s="8">
        <f t="shared" ca="1" si="33"/>
        <v>-66.841000000000008</v>
      </c>
      <c r="LZ45" s="8">
        <f t="shared" ca="1" si="33"/>
        <v>-58.194000000000017</v>
      </c>
      <c r="MA45" s="8">
        <f t="shared" ca="1" si="33"/>
        <v>-60.786999999999978</v>
      </c>
      <c r="MB45" s="8">
        <f t="shared" ca="1" si="33"/>
        <v>-62.489000000000033</v>
      </c>
      <c r="MC45" s="8">
        <f t="shared" ca="1" si="33"/>
        <v>-51.723000000000013</v>
      </c>
      <c r="MD45" s="8">
        <f t="shared" ca="1" si="33"/>
        <v>-48.41900000000004</v>
      </c>
      <c r="ME45" s="8">
        <f t="shared" ca="1" si="33"/>
        <v>-53.379000000000019</v>
      </c>
      <c r="MF45" s="8">
        <f t="shared" ca="1" si="33"/>
        <v>-57.838000000000022</v>
      </c>
      <c r="MG45" s="8">
        <f t="shared" ca="1" si="33"/>
        <v>-73.140999999999963</v>
      </c>
      <c r="MH45" s="8">
        <f t="shared" ca="1" si="33"/>
        <v>-76.156000000000006</v>
      </c>
      <c r="MI45" s="8">
        <f t="shared" ca="1" si="33"/>
        <v>-73.495000000000005</v>
      </c>
      <c r="MJ45" s="8">
        <f t="shared" ca="1" si="33"/>
        <v>-67.888000000000034</v>
      </c>
      <c r="MK45" s="8">
        <f t="shared" ca="1" si="33"/>
        <v>-69.141999999999996</v>
      </c>
      <c r="ML45" s="8">
        <f t="shared" ca="1" si="33"/>
        <v>-78.490999999999985</v>
      </c>
      <c r="MM45" s="8">
        <f t="shared" ca="1" si="33"/>
        <v>-74.201999999999998</v>
      </c>
      <c r="MN45" s="8">
        <f t="shared" ca="1" si="33"/>
        <v>-64.920999999999992</v>
      </c>
      <c r="MO45" s="8">
        <f t="shared" ca="1" si="33"/>
        <v>-58.819999999999993</v>
      </c>
      <c r="MP45" s="8">
        <f t="shared" ca="1" si="33"/>
        <v>-78.539000000000044</v>
      </c>
      <c r="MQ45" s="8">
        <f t="shared" ca="1" si="33"/>
        <v>-97.008999999999958</v>
      </c>
      <c r="MR45" s="8">
        <f t="shared" ca="1" si="33"/>
        <v>-92.850999999999999</v>
      </c>
      <c r="MS45" s="8">
        <f t="shared" ca="1" si="33"/>
        <v>-72.98399999999998</v>
      </c>
      <c r="MT45" s="8">
        <f t="shared" ca="1" si="33"/>
        <v>-66.197999999999979</v>
      </c>
      <c r="MU45" s="8">
        <f t="shared" ca="1" si="33"/>
        <v>-76.350999999999999</v>
      </c>
      <c r="MV45" s="8">
        <f t="shared" ca="1" si="33"/>
        <v>-71.985000000000014</v>
      </c>
      <c r="MW45" s="8">
        <f t="shared" ca="1" si="33"/>
        <v>-62.214999999999975</v>
      </c>
      <c r="MX45" s="8">
        <f t="shared" ca="1" si="33"/>
        <v>-71.626999999999953</v>
      </c>
      <c r="MY45" s="8">
        <f t="shared" ca="1" si="33"/>
        <v>-74.44599999999997</v>
      </c>
      <c r="MZ45" s="8">
        <f t="shared" ca="1" si="33"/>
        <v>-68.536000000000001</v>
      </c>
      <c r="NA45" s="8">
        <f t="shared" ca="1" si="33"/>
        <v>-61.77800000000002</v>
      </c>
      <c r="NB45" s="8">
        <f t="shared" ca="1" si="33"/>
        <v>-70.312999999999988</v>
      </c>
      <c r="NC45" s="8">
        <f t="shared" ca="1" si="33"/>
        <v>-70.259999999999991</v>
      </c>
      <c r="ND45" s="8">
        <f t="shared" ca="1" si="33"/>
        <v>-72.185999999999979</v>
      </c>
      <c r="NE45" s="8">
        <f t="shared" ca="1" si="33"/>
        <v>-58.335999999999956</v>
      </c>
      <c r="NF45" s="8">
        <f t="shared" ca="1" si="33"/>
        <v>-50.810999999999979</v>
      </c>
      <c r="NG45" s="8">
        <f t="shared" ca="1" si="33"/>
        <v>-74.842999999999961</v>
      </c>
      <c r="NH45" s="8">
        <f t="shared" ca="1" si="33"/>
        <v>-54.548999999999978</v>
      </c>
      <c r="NI45" s="8">
        <f t="shared" ca="1" si="33"/>
        <v>-70.845000000000027</v>
      </c>
      <c r="NJ45" s="8">
        <f t="shared" ca="1" si="33"/>
        <v>-82.096000000000004</v>
      </c>
      <c r="NK45" s="8">
        <f t="shared" ca="1" si="33"/>
        <v>-65.20799999999997</v>
      </c>
      <c r="NL45" s="8">
        <f t="shared" ca="1" si="33"/>
        <v>-74.047000000000025</v>
      </c>
      <c r="NM45" s="8">
        <f t="shared" ca="1" si="33"/>
        <v>-48.370999999999981</v>
      </c>
      <c r="NN45" s="8">
        <f t="shared" ca="1" si="33"/>
        <v>-57.870000000000005</v>
      </c>
      <c r="NO45" s="8">
        <f t="shared" ca="1" si="33"/>
        <v>-68.313999999999965</v>
      </c>
      <c r="NP45" s="8">
        <f t="shared" ca="1" si="33"/>
        <v>-69.739000000000033</v>
      </c>
      <c r="NQ45" s="8">
        <f t="shared" ca="1" si="33"/>
        <v>-83.574000000000012</v>
      </c>
      <c r="NR45" s="8">
        <f t="shared" ca="1" si="33"/>
        <v>-80.947000000000003</v>
      </c>
      <c r="NS45" s="8">
        <f t="shared" ca="1" si="33"/>
        <v>-67.687000000000012</v>
      </c>
      <c r="NT45" s="8">
        <f t="shared" ca="1" si="33"/>
        <v>-69.29400000000004</v>
      </c>
      <c r="NU45" s="8">
        <f t="shared" ca="1" si="33"/>
        <v>-71.475999999999999</v>
      </c>
      <c r="NV45" s="8">
        <f t="shared" ca="1" si="33"/>
        <v>-68.668000000000006</v>
      </c>
      <c r="NW45" s="8">
        <f t="shared" ca="1" si="33"/>
        <v>-69.112000000000023</v>
      </c>
      <c r="NX45" s="8">
        <f t="shared" ca="1" si="33"/>
        <v>-70.23599999999999</v>
      </c>
      <c r="NY45" s="8">
        <f t="shared" ca="1" si="33"/>
        <v>-66.890999999999963</v>
      </c>
      <c r="NZ45" s="8">
        <f t="shared" ref="NZ45:QK45" ca="1" si="34">NZ$25-NZ27</f>
        <v>-70.600000000000023</v>
      </c>
      <c r="OA45" s="8">
        <f t="shared" ca="1" si="34"/>
        <v>-65.004999999999995</v>
      </c>
      <c r="OB45" s="8">
        <f t="shared" ca="1" si="34"/>
        <v>-63.953000000000031</v>
      </c>
      <c r="OC45" s="8">
        <f t="shared" ca="1" si="34"/>
        <v>-51.259999999999991</v>
      </c>
      <c r="OD45" s="8">
        <f t="shared" ca="1" si="34"/>
        <v>-47.942000000000007</v>
      </c>
      <c r="OE45" s="8">
        <f t="shared" ca="1" si="34"/>
        <v>-59.680000000000007</v>
      </c>
      <c r="OF45" s="8">
        <f t="shared" ca="1" si="34"/>
        <v>-66.992999999999995</v>
      </c>
      <c r="OG45" s="8">
        <f t="shared" ca="1" si="34"/>
        <v>-61.04400000000004</v>
      </c>
      <c r="OH45" s="8">
        <f t="shared" ca="1" si="34"/>
        <v>-67.269999999999982</v>
      </c>
      <c r="OI45" s="8">
        <f t="shared" ca="1" si="34"/>
        <v>-65.447000000000003</v>
      </c>
      <c r="OJ45" s="8">
        <f t="shared" ca="1" si="34"/>
        <v>-68.336000000000013</v>
      </c>
      <c r="OK45" s="8">
        <f t="shared" ca="1" si="34"/>
        <v>-45.03000000000003</v>
      </c>
      <c r="OL45" s="8">
        <f t="shared" ca="1" si="34"/>
        <v>-62.38900000000001</v>
      </c>
      <c r="OM45" s="8">
        <f t="shared" ca="1" si="34"/>
        <v>-62.394999999999982</v>
      </c>
      <c r="ON45" s="8">
        <f t="shared" ca="1" si="34"/>
        <v>-62.268000000000029</v>
      </c>
      <c r="OO45" s="8">
        <f t="shared" ca="1" si="34"/>
        <v>-57.899000000000001</v>
      </c>
      <c r="OP45" s="8">
        <f t="shared" ca="1" si="34"/>
        <v>-49.400999999999954</v>
      </c>
      <c r="OQ45" s="8">
        <f t="shared" ca="1" si="34"/>
        <v>-57.093000000000018</v>
      </c>
      <c r="OR45" s="8">
        <f t="shared" ca="1" si="34"/>
        <v>-56.838000000000022</v>
      </c>
      <c r="OS45" s="8">
        <f t="shared" ca="1" si="34"/>
        <v>-44.34699999999998</v>
      </c>
      <c r="OT45" s="8">
        <f t="shared" ca="1" si="34"/>
        <v>-69.326000000000022</v>
      </c>
      <c r="OU45" s="8">
        <f t="shared" ca="1" si="34"/>
        <v>-57.489000000000033</v>
      </c>
      <c r="OV45" s="8">
        <f t="shared" ca="1" si="34"/>
        <v>-52.531000000000006</v>
      </c>
      <c r="OW45" s="8">
        <f t="shared" ca="1" si="34"/>
        <v>-59.177000000000021</v>
      </c>
      <c r="OX45" s="8">
        <f t="shared" ca="1" si="34"/>
        <v>-51.105999999999995</v>
      </c>
      <c r="OY45" s="8">
        <f t="shared" ca="1" si="34"/>
        <v>-47.198000000000036</v>
      </c>
      <c r="OZ45" s="8">
        <f t="shared" ca="1" si="34"/>
        <v>-60.887</v>
      </c>
      <c r="PA45" s="8">
        <f t="shared" ca="1" si="34"/>
        <v>-49.716999999999985</v>
      </c>
      <c r="PB45" s="8">
        <f t="shared" ca="1" si="34"/>
        <v>-34.468999999999994</v>
      </c>
      <c r="PC45" s="8">
        <f t="shared" ca="1" si="34"/>
        <v>-33.810999999999979</v>
      </c>
      <c r="PD45" s="8">
        <f t="shared" ca="1" si="34"/>
        <v>-40.774000000000001</v>
      </c>
      <c r="PE45" s="8">
        <f t="shared" ca="1" si="34"/>
        <v>-39.711000000000013</v>
      </c>
      <c r="PF45" s="8">
        <f t="shared" ca="1" si="34"/>
        <v>-35.663999999999987</v>
      </c>
      <c r="PG45" s="8">
        <f t="shared" ca="1" si="34"/>
        <v>-29.938999999999965</v>
      </c>
      <c r="PH45" s="8">
        <f t="shared" ca="1" si="34"/>
        <v>-40.651999999999987</v>
      </c>
      <c r="PI45" s="8">
        <f t="shared" ca="1" si="34"/>
        <v>-31.92900000000003</v>
      </c>
      <c r="PJ45" s="8">
        <f t="shared" ca="1" si="34"/>
        <v>-27.875</v>
      </c>
      <c r="PK45" s="8">
        <f t="shared" ca="1" si="34"/>
        <v>-55.394000000000005</v>
      </c>
      <c r="PL45" s="8">
        <f t="shared" ca="1" si="34"/>
        <v>-48.567999999999984</v>
      </c>
      <c r="PM45" s="8">
        <f t="shared" ca="1" si="34"/>
        <v>-54.665999999999997</v>
      </c>
      <c r="PN45" s="8">
        <f t="shared" ca="1" si="34"/>
        <v>-51.540999999999997</v>
      </c>
      <c r="PO45" s="8">
        <f t="shared" ca="1" si="34"/>
        <v>-42.33299999999997</v>
      </c>
      <c r="PP45" s="8">
        <f t="shared" ca="1" si="34"/>
        <v>-52.259999999999991</v>
      </c>
      <c r="PQ45" s="8">
        <f t="shared" ca="1" si="34"/>
        <v>-49.215000000000032</v>
      </c>
      <c r="PR45" s="8">
        <f t="shared" ca="1" si="34"/>
        <v>-44.086000000000013</v>
      </c>
      <c r="PS45" s="8">
        <f t="shared" ca="1" si="34"/>
        <v>-47.729000000000042</v>
      </c>
      <c r="PT45" s="8">
        <f t="shared" ca="1" si="34"/>
        <v>-42.409999999999968</v>
      </c>
      <c r="PU45" s="8">
        <f t="shared" ca="1" si="34"/>
        <v>-40.185999999999979</v>
      </c>
      <c r="PV45" s="8">
        <f t="shared" ca="1" si="34"/>
        <v>-49.42900000000003</v>
      </c>
      <c r="PW45" s="8">
        <f t="shared" ca="1" si="34"/>
        <v>-38.397999999999968</v>
      </c>
      <c r="PX45" s="8">
        <f t="shared" ca="1" si="34"/>
        <v>-41.622000000000014</v>
      </c>
      <c r="PY45" s="8">
        <f t="shared" ca="1" si="34"/>
        <v>-44.213999999999999</v>
      </c>
      <c r="PZ45" s="8">
        <f t="shared" ca="1" si="34"/>
        <v>-36.687000000000012</v>
      </c>
      <c r="QA45" s="8">
        <f t="shared" ca="1" si="34"/>
        <v>-33.831999999999994</v>
      </c>
      <c r="QB45" s="8">
        <f t="shared" ca="1" si="34"/>
        <v>-29.627999999999986</v>
      </c>
      <c r="QC45" s="8">
        <f t="shared" ca="1" si="34"/>
        <v>-35.956000000000017</v>
      </c>
      <c r="QD45" s="8">
        <f t="shared" ca="1" si="34"/>
        <v>-26.675999999999988</v>
      </c>
      <c r="QE45" s="8">
        <f t="shared" ca="1" si="34"/>
        <v>-35.023000000000025</v>
      </c>
      <c r="QF45" s="8">
        <f t="shared" ca="1" si="34"/>
        <v>-27.152000000000044</v>
      </c>
      <c r="QG45" s="8">
        <f t="shared" ca="1" si="34"/>
        <v>-25.860000000000014</v>
      </c>
      <c r="QH45" s="8">
        <f t="shared" ca="1" si="34"/>
        <v>-33.204999999999984</v>
      </c>
      <c r="QI45" s="8">
        <f t="shared" ca="1" si="34"/>
        <v>-30.271999999999991</v>
      </c>
      <c r="QJ45" s="8">
        <f t="shared" ca="1" si="34"/>
        <v>-26.129000000000019</v>
      </c>
      <c r="QK45" s="8">
        <f t="shared" ca="1" si="34"/>
        <v>-27.408999999999992</v>
      </c>
      <c r="QL45" s="8">
        <f t="shared" ref="QL45:SQ45" ca="1" si="35">QL$25-QL27</f>
        <v>-25.247000000000014</v>
      </c>
      <c r="QM45" s="8">
        <f t="shared" ca="1" si="35"/>
        <v>-24.682999999999993</v>
      </c>
      <c r="QN45" s="8">
        <f t="shared" ca="1" si="35"/>
        <v>-25.852000000000032</v>
      </c>
      <c r="QO45" s="8">
        <f t="shared" ca="1" si="35"/>
        <v>-19.561000000000035</v>
      </c>
      <c r="QP45" s="8">
        <f t="shared" ca="1" si="35"/>
        <v>-23.665999999999997</v>
      </c>
      <c r="QQ45" s="8">
        <f t="shared" ca="1" si="35"/>
        <v>-31.887</v>
      </c>
      <c r="QR45" s="8">
        <f t="shared" ca="1" si="35"/>
        <v>-22.938999999999965</v>
      </c>
      <c r="QS45" s="8">
        <f t="shared" ca="1" si="35"/>
        <v>-19.232000000000028</v>
      </c>
      <c r="QT45" s="8">
        <f t="shared" ca="1" si="35"/>
        <v>-24.87700000000001</v>
      </c>
      <c r="QU45" s="8">
        <f t="shared" ca="1" si="35"/>
        <v>-30.963000000000022</v>
      </c>
      <c r="QV45" s="8">
        <f t="shared" ca="1" si="35"/>
        <v>-30.603000000000009</v>
      </c>
      <c r="QW45" s="8">
        <f t="shared" ca="1" si="35"/>
        <v>-31.212999999999965</v>
      </c>
      <c r="QX45" s="8">
        <f t="shared" ca="1" si="35"/>
        <v>-36.007000000000005</v>
      </c>
      <c r="QY45" s="8">
        <f t="shared" ca="1" si="35"/>
        <v>-37.54000000000002</v>
      </c>
      <c r="QZ45" s="8">
        <f t="shared" ca="1" si="35"/>
        <v>-37.463999999999999</v>
      </c>
      <c r="RA45" s="8">
        <f t="shared" ca="1" si="35"/>
        <v>-32.744000000000028</v>
      </c>
      <c r="RB45" s="8">
        <f t="shared" ca="1" si="35"/>
        <v>-31.901999999999987</v>
      </c>
      <c r="RC45" s="8">
        <f t="shared" ca="1" si="35"/>
        <v>-31.402999999999963</v>
      </c>
      <c r="RD45" s="8">
        <f t="shared" ca="1" si="35"/>
        <v>-33.125</v>
      </c>
      <c r="RE45" s="8">
        <f t="shared" ca="1" si="35"/>
        <v>-33.90100000000001</v>
      </c>
      <c r="RF45" s="8">
        <f t="shared" ca="1" si="35"/>
        <v>-29.256000000000029</v>
      </c>
      <c r="RG45" s="8">
        <f t="shared" ca="1" si="35"/>
        <v>-21.086999999999989</v>
      </c>
      <c r="RH45" s="8">
        <f t="shared" ca="1" si="35"/>
        <v>-26.933999999999969</v>
      </c>
      <c r="RI45" s="8">
        <f t="shared" ca="1" si="35"/>
        <v>-28.024000000000001</v>
      </c>
      <c r="RJ45" s="8">
        <f t="shared" ca="1" si="35"/>
        <v>-27.627999999999986</v>
      </c>
      <c r="RK45" s="8">
        <f t="shared" ca="1" si="35"/>
        <v>-30.395000000000039</v>
      </c>
      <c r="RL45" s="8">
        <f t="shared" ca="1" si="35"/>
        <v>-23.725000000000023</v>
      </c>
      <c r="RM45" s="8">
        <f t="shared" ca="1" si="35"/>
        <v>-26.835999999999956</v>
      </c>
      <c r="RN45" s="8">
        <f t="shared" ca="1" si="35"/>
        <v>-29.069000000000017</v>
      </c>
      <c r="RO45" s="8">
        <f t="shared" ca="1" si="35"/>
        <v>-22.953000000000031</v>
      </c>
      <c r="RP45" s="8">
        <f t="shared" ca="1" si="35"/>
        <v>-21.531999999999982</v>
      </c>
      <c r="RQ45" s="8">
        <f t="shared" ca="1" si="35"/>
        <v>-16.77600000000001</v>
      </c>
      <c r="RR45" s="8">
        <f t="shared" ca="1" si="35"/>
        <v>-20.925999999999988</v>
      </c>
      <c r="RS45" s="8">
        <f t="shared" ca="1" si="35"/>
        <v>-21.180999999999983</v>
      </c>
      <c r="RT45" s="8">
        <f t="shared" ca="1" si="35"/>
        <v>-22.137999999999977</v>
      </c>
      <c r="RU45" s="8">
        <f t="shared" ca="1" si="35"/>
        <v>-13.62700000000001</v>
      </c>
      <c r="RV45" s="8">
        <f t="shared" ca="1" si="35"/>
        <v>-15.903999999999996</v>
      </c>
      <c r="RW45" s="8">
        <f t="shared" ca="1" si="35"/>
        <v>-18.423999999999978</v>
      </c>
      <c r="RX45" s="8">
        <f t="shared" ca="1" si="35"/>
        <v>-17.543999999999983</v>
      </c>
      <c r="RY45" s="8">
        <f t="shared" ca="1" si="35"/>
        <v>1.1809999999999832</v>
      </c>
      <c r="RZ45" s="8">
        <f t="shared" ca="1" si="35"/>
        <v>-17.252999999999986</v>
      </c>
      <c r="SA45" s="8">
        <f t="shared" ca="1" si="35"/>
        <v>-15.55699999999996</v>
      </c>
      <c r="SB45" s="8">
        <f t="shared" ca="1" si="35"/>
        <v>-13.956999999999994</v>
      </c>
      <c r="SC45" s="8">
        <f t="shared" ca="1" si="35"/>
        <v>-16.845999999999947</v>
      </c>
      <c r="SD45" s="8">
        <f t="shared" ca="1" si="35"/>
        <v>-15.740000000000009</v>
      </c>
      <c r="SE45" s="8">
        <f t="shared" ca="1" si="35"/>
        <v>-14.331999999999994</v>
      </c>
      <c r="SF45" s="8">
        <f t="shared" ca="1" si="35"/>
        <v>-17.75</v>
      </c>
      <c r="SG45" s="8">
        <f t="shared" ca="1" si="35"/>
        <v>-13.357000000000028</v>
      </c>
      <c r="SH45" s="8">
        <f t="shared" ca="1" si="35"/>
        <v>-12.672000000000025</v>
      </c>
      <c r="SI45" s="8">
        <f t="shared" ca="1" si="35"/>
        <v>-11.560000000000002</v>
      </c>
      <c r="SJ45" s="8">
        <f t="shared" ca="1" si="35"/>
        <v>-25.529999999999973</v>
      </c>
      <c r="SK45" s="8">
        <f t="shared" ca="1" si="35"/>
        <v>-10.620000000000005</v>
      </c>
      <c r="SL45" s="8">
        <f t="shared" ca="1" si="35"/>
        <v>-3.7160000000000082</v>
      </c>
      <c r="SM45" s="8">
        <f t="shared" ca="1" si="35"/>
        <v>-2.2879999999999541</v>
      </c>
      <c r="SN45" s="8">
        <f t="shared" ca="1" si="35"/>
        <v>-4.4580000000000268</v>
      </c>
      <c r="SO45" s="8">
        <f t="shared" ca="1" si="35"/>
        <v>-11.283000000000015</v>
      </c>
      <c r="SP45" s="8">
        <f t="shared" ca="1" si="35"/>
        <v>-9.0020000000000095</v>
      </c>
      <c r="SQ45" s="8">
        <f t="shared" ca="1" si="35"/>
        <v>-14.947000000000003</v>
      </c>
    </row>
    <row r="46" spans="1:514" x14ac:dyDescent="0.25">
      <c r="A46" s="2">
        <f t="shared" si="26"/>
        <v>4</v>
      </c>
      <c r="B46" s="4" t="str">
        <f t="shared" si="9"/>
        <v>VW 4 5/8 PERP nc-26</v>
      </c>
      <c r="C46" s="4" t="str">
        <f t="shared" si="27"/>
        <v>VW 3 1/2 PERP nc-30-VW 4 5/8 PERP nc-26</v>
      </c>
      <c r="F46" s="8" t="e">
        <f t="shared" ref="F46:AK46" ca="1" si="36">F$25-F28</f>
        <v>#VALUE!</v>
      </c>
      <c r="G46" s="8">
        <f t="shared" ca="1" si="36"/>
        <v>-16.791999999999973</v>
      </c>
      <c r="H46" s="8">
        <f t="shared" ca="1" si="36"/>
        <v>-32.86099999999999</v>
      </c>
      <c r="I46" s="8">
        <f t="shared" ca="1" si="36"/>
        <v>-19.23599999999999</v>
      </c>
      <c r="J46" s="8">
        <f t="shared" ca="1" si="36"/>
        <v>-26.478999999999985</v>
      </c>
      <c r="K46" s="8">
        <f t="shared" ca="1" si="36"/>
        <v>-16.479999999999961</v>
      </c>
      <c r="L46" s="8">
        <f t="shared" ca="1" si="36"/>
        <v>11.271999999999991</v>
      </c>
      <c r="M46" s="8">
        <f t="shared" ca="1" si="36"/>
        <v>-10.175999999999988</v>
      </c>
      <c r="N46" s="8">
        <f t="shared" ca="1" si="36"/>
        <v>3.5409999999999968</v>
      </c>
      <c r="O46" s="8">
        <f t="shared" ca="1" si="36"/>
        <v>-26.744000000000028</v>
      </c>
      <c r="P46" s="8">
        <f t="shared" ca="1" si="36"/>
        <v>-14.02800000000002</v>
      </c>
      <c r="Q46" s="8">
        <f t="shared" ca="1" si="36"/>
        <v>-12.137</v>
      </c>
      <c r="R46" s="8">
        <f t="shared" ca="1" si="36"/>
        <v>22.354999999999961</v>
      </c>
      <c r="S46" s="8">
        <f t="shared" ca="1" si="36"/>
        <v>38.954000000000008</v>
      </c>
      <c r="T46" s="8">
        <f t="shared" ca="1" si="36"/>
        <v>9.1059999999999945</v>
      </c>
      <c r="U46" s="8">
        <f t="shared" ca="1" si="36"/>
        <v>13.915999999999997</v>
      </c>
      <c r="V46" s="8">
        <f t="shared" ca="1" si="36"/>
        <v>-6.3389999999999986</v>
      </c>
      <c r="W46" s="8">
        <f t="shared" ca="1" si="36"/>
        <v>-12.953999999999951</v>
      </c>
      <c r="X46" s="8">
        <f t="shared" ca="1" si="36"/>
        <v>-17.479999999999961</v>
      </c>
      <c r="Y46" s="8">
        <f t="shared" ca="1" si="36"/>
        <v>-13.706999999999994</v>
      </c>
      <c r="Z46" s="8">
        <f t="shared" ca="1" si="36"/>
        <v>-3.4569999999999936</v>
      </c>
      <c r="AA46" s="8">
        <f t="shared" ca="1" si="36"/>
        <v>-8.1229999999999905</v>
      </c>
      <c r="AB46" s="8">
        <f t="shared" ca="1" si="36"/>
        <v>-24.19599999999997</v>
      </c>
      <c r="AC46" s="8">
        <f t="shared" ca="1" si="36"/>
        <v>-24.31899999999996</v>
      </c>
      <c r="AD46" s="8">
        <f t="shared" ca="1" si="36"/>
        <v>-20.008999999999958</v>
      </c>
      <c r="AE46" s="8">
        <f t="shared" ca="1" si="36"/>
        <v>-17.365000000000009</v>
      </c>
      <c r="AF46" s="8">
        <f t="shared" ca="1" si="36"/>
        <v>-11.953000000000031</v>
      </c>
      <c r="AG46" s="8">
        <f t="shared" ca="1" si="36"/>
        <v>-23.001000000000033</v>
      </c>
      <c r="AH46" s="8">
        <f t="shared" ca="1" si="36"/>
        <v>-33.732000000000028</v>
      </c>
      <c r="AI46" s="8">
        <f t="shared" ca="1" si="36"/>
        <v>-42.351999999999975</v>
      </c>
      <c r="AJ46" s="8">
        <f t="shared" ca="1" si="36"/>
        <v>-38.327999999999975</v>
      </c>
      <c r="AK46" s="8">
        <f t="shared" ca="1" si="36"/>
        <v>-35.240999999999985</v>
      </c>
      <c r="AL46" s="8">
        <f t="shared" ref="AL46:BQ46" ca="1" si="37">AL$25-AL28</f>
        <v>-36.420999999999992</v>
      </c>
      <c r="AM46" s="8">
        <f t="shared" ca="1" si="37"/>
        <v>-35.981000000000051</v>
      </c>
      <c r="AN46" s="8">
        <f t="shared" ca="1" si="37"/>
        <v>-39.34499999999997</v>
      </c>
      <c r="AO46" s="8">
        <f t="shared" ca="1" si="37"/>
        <v>-34.69</v>
      </c>
      <c r="AP46" s="8">
        <f t="shared" ca="1" si="37"/>
        <v>-38.525000000000034</v>
      </c>
      <c r="AQ46" s="8">
        <f t="shared" ca="1" si="37"/>
        <v>-62.795999999999992</v>
      </c>
      <c r="AR46" s="8">
        <f t="shared" ca="1" si="37"/>
        <v>-40.994000000000028</v>
      </c>
      <c r="AS46" s="8">
        <f t="shared" ca="1" si="37"/>
        <v>-33.283000000000015</v>
      </c>
      <c r="AT46" s="8">
        <f t="shared" ca="1" si="37"/>
        <v>-27.228999999999985</v>
      </c>
      <c r="AU46" s="8">
        <f t="shared" ca="1" si="37"/>
        <v>2.1839999999999691</v>
      </c>
      <c r="AV46" s="8">
        <f t="shared" ca="1" si="37"/>
        <v>-17.391999999999996</v>
      </c>
      <c r="AW46" s="8">
        <f t="shared" ca="1" si="37"/>
        <v>4.6049999999999613</v>
      </c>
      <c r="AX46" s="8">
        <f t="shared" ca="1" si="37"/>
        <v>-28.519000000000005</v>
      </c>
      <c r="AY46" s="8">
        <f t="shared" ca="1" si="37"/>
        <v>-45.829000000000008</v>
      </c>
      <c r="AZ46" s="8">
        <f t="shared" ca="1" si="37"/>
        <v>-27.302999999999997</v>
      </c>
      <c r="BA46" s="8">
        <f t="shared" ca="1" si="37"/>
        <v>-15.24799999999999</v>
      </c>
      <c r="BB46" s="8">
        <f t="shared" ca="1" si="37"/>
        <v>-29.450999999999965</v>
      </c>
      <c r="BC46" s="8">
        <f t="shared" ca="1" si="37"/>
        <v>-11.128000000000043</v>
      </c>
      <c r="BD46" s="8">
        <f t="shared" ca="1" si="37"/>
        <v>39.694000000000017</v>
      </c>
      <c r="BE46" s="8">
        <f t="shared" ca="1" si="37"/>
        <v>44.140999999999963</v>
      </c>
      <c r="BF46" s="8">
        <f t="shared" ca="1" si="37"/>
        <v>5.3020000000000209</v>
      </c>
      <c r="BG46" s="8">
        <f t="shared" ca="1" si="37"/>
        <v>16.477999999999952</v>
      </c>
      <c r="BH46" s="8">
        <f t="shared" ca="1" si="37"/>
        <v>-39.567000000000007</v>
      </c>
      <c r="BI46" s="8">
        <f t="shared" ca="1" si="37"/>
        <v>-49.698000000000093</v>
      </c>
      <c r="BJ46" s="8">
        <f t="shared" ca="1" si="37"/>
        <v>-52.144999999999982</v>
      </c>
      <c r="BK46" s="8">
        <f t="shared" ca="1" si="37"/>
        <v>-33.552999999999997</v>
      </c>
      <c r="BL46" s="8">
        <f t="shared" ca="1" si="37"/>
        <v>-24.539999999999964</v>
      </c>
      <c r="BM46" s="8">
        <f t="shared" ca="1" si="37"/>
        <v>-57.929000000000087</v>
      </c>
      <c r="BN46" s="8">
        <f t="shared" ca="1" si="37"/>
        <v>-50.60899999999998</v>
      </c>
      <c r="BO46" s="8">
        <f t="shared" ca="1" si="37"/>
        <v>2.0349999999999682</v>
      </c>
      <c r="BP46" s="8">
        <f t="shared" ca="1" si="37"/>
        <v>116.41800000000001</v>
      </c>
      <c r="BQ46" s="8">
        <f t="shared" ca="1" si="37"/>
        <v>46.783999999999992</v>
      </c>
      <c r="BR46" s="8">
        <f t="shared" ref="BR46:CW46" ca="1" si="38">BR$25-BR28</f>
        <v>-11.300999999999931</v>
      </c>
      <c r="BS46" s="8">
        <f t="shared" ca="1" si="38"/>
        <v>77.802000000000021</v>
      </c>
      <c r="BT46" s="8">
        <f t="shared" ca="1" si="38"/>
        <v>-6.44500000000005</v>
      </c>
      <c r="BU46" s="8">
        <f t="shared" ca="1" si="38"/>
        <v>-71.309000000000083</v>
      </c>
      <c r="BV46" s="8">
        <f t="shared" ca="1" si="38"/>
        <v>-109.12099999999998</v>
      </c>
      <c r="BW46" s="8">
        <f t="shared" ca="1" si="38"/>
        <v>-90.894999999999982</v>
      </c>
      <c r="BX46" s="8">
        <f t="shared" ca="1" si="38"/>
        <v>-8.3670000000000186</v>
      </c>
      <c r="BY46" s="8">
        <f t="shared" ca="1" si="38"/>
        <v>-67.442000000000007</v>
      </c>
      <c r="BZ46" s="8">
        <f t="shared" ca="1" si="38"/>
        <v>15.141999999999996</v>
      </c>
      <c r="CA46" s="8">
        <f t="shared" ca="1" si="38"/>
        <v>37.835999999999956</v>
      </c>
      <c r="CB46" s="8">
        <f t="shared" ca="1" si="38"/>
        <v>-25.336000000000013</v>
      </c>
      <c r="CC46" s="8">
        <f t="shared" ca="1" si="38"/>
        <v>0.18100000000004002</v>
      </c>
      <c r="CD46" s="8">
        <f t="shared" ca="1" si="38"/>
        <v>21.271999999999991</v>
      </c>
      <c r="CE46" s="8">
        <f t="shared" ca="1" si="38"/>
        <v>41.007999999999981</v>
      </c>
      <c r="CF46" s="8">
        <f t="shared" ca="1" si="38"/>
        <v>55.985000000000014</v>
      </c>
      <c r="CG46" s="8">
        <f t="shared" ca="1" si="38"/>
        <v>32.381000000000029</v>
      </c>
      <c r="CH46" s="8">
        <f t="shared" ca="1" si="38"/>
        <v>2.0699999999999932</v>
      </c>
      <c r="CI46" s="8">
        <f t="shared" ca="1" si="38"/>
        <v>14.074999999999989</v>
      </c>
      <c r="CJ46" s="8">
        <f t="shared" ca="1" si="38"/>
        <v>30.595000000000027</v>
      </c>
      <c r="CK46" s="8">
        <f t="shared" ca="1" si="38"/>
        <v>30.749000000000024</v>
      </c>
      <c r="CL46" s="8">
        <f t="shared" ca="1" si="38"/>
        <v>16.720000000000027</v>
      </c>
      <c r="CM46" s="8">
        <f t="shared" ca="1" si="38"/>
        <v>38.377999999999986</v>
      </c>
      <c r="CN46" s="8">
        <f t="shared" ca="1" si="38"/>
        <v>35.75</v>
      </c>
      <c r="CO46" s="8">
        <f t="shared" ca="1" si="38"/>
        <v>36.573000000000008</v>
      </c>
      <c r="CP46" s="8">
        <f t="shared" ca="1" si="38"/>
        <v>32.442999999999984</v>
      </c>
      <c r="CQ46" s="8">
        <f t="shared" ca="1" si="38"/>
        <v>34.775000000000006</v>
      </c>
      <c r="CR46" s="8">
        <f t="shared" ca="1" si="38"/>
        <v>33.477000000000032</v>
      </c>
      <c r="CS46" s="8">
        <f t="shared" ca="1" si="38"/>
        <v>31.437999999999988</v>
      </c>
      <c r="CT46" s="8">
        <f t="shared" ca="1" si="38"/>
        <v>34.107000000000028</v>
      </c>
      <c r="CU46" s="8">
        <f t="shared" ca="1" si="38"/>
        <v>33.250999999999976</v>
      </c>
      <c r="CV46" s="8">
        <f t="shared" ca="1" si="38"/>
        <v>27.344000000000023</v>
      </c>
      <c r="CW46" s="8">
        <f t="shared" ca="1" si="38"/>
        <v>27.789000000000016</v>
      </c>
      <c r="CX46" s="8">
        <f t="shared" ref="CX46:EC46" ca="1" si="39">CX$25-CX28</f>
        <v>32.634000000000015</v>
      </c>
      <c r="CY46" s="8">
        <f t="shared" ca="1" si="39"/>
        <v>37.959000000000003</v>
      </c>
      <c r="CZ46" s="8">
        <f t="shared" ca="1" si="39"/>
        <v>35.317999999999984</v>
      </c>
      <c r="DA46" s="8">
        <f t="shared" ca="1" si="39"/>
        <v>26.891999999999996</v>
      </c>
      <c r="DB46" s="8">
        <f t="shared" ca="1" si="39"/>
        <v>26.262999999999977</v>
      </c>
      <c r="DC46" s="8">
        <f t="shared" ca="1" si="39"/>
        <v>23.37299999999999</v>
      </c>
      <c r="DD46" s="8">
        <f t="shared" ca="1" si="39"/>
        <v>29.817000000000007</v>
      </c>
      <c r="DE46" s="8">
        <f t="shared" ca="1" si="39"/>
        <v>32.597000000000008</v>
      </c>
      <c r="DF46" s="8">
        <f t="shared" ca="1" si="39"/>
        <v>20.185000000000002</v>
      </c>
      <c r="DG46" s="8">
        <f t="shared" ca="1" si="39"/>
        <v>28.684999999999974</v>
      </c>
      <c r="DH46" s="8">
        <f t="shared" ca="1" si="39"/>
        <v>27.47999999999999</v>
      </c>
      <c r="DI46" s="8">
        <f t="shared" ca="1" si="39"/>
        <v>34.824999999999989</v>
      </c>
      <c r="DJ46" s="8">
        <f t="shared" ca="1" si="39"/>
        <v>33.14700000000002</v>
      </c>
      <c r="DK46" s="8">
        <f t="shared" ca="1" si="39"/>
        <v>37.039000000000016</v>
      </c>
      <c r="DL46" s="8">
        <f t="shared" ca="1" si="39"/>
        <v>39.557999999999993</v>
      </c>
      <c r="DM46" s="8">
        <f t="shared" ca="1" si="39"/>
        <v>35.435000000000002</v>
      </c>
      <c r="DN46" s="8">
        <f t="shared" ca="1" si="39"/>
        <v>30.135999999999967</v>
      </c>
      <c r="DO46" s="8">
        <f t="shared" ca="1" si="39"/>
        <v>31.412999999999982</v>
      </c>
      <c r="DP46" s="8">
        <f t="shared" ca="1" si="39"/>
        <v>37.688000000000017</v>
      </c>
      <c r="DQ46" s="8">
        <f t="shared" ca="1" si="39"/>
        <v>35.206000000000017</v>
      </c>
      <c r="DR46" s="8">
        <f t="shared" ca="1" si="39"/>
        <v>40.626999999999981</v>
      </c>
      <c r="DS46" s="8">
        <f t="shared" ca="1" si="39"/>
        <v>34.568000000000012</v>
      </c>
      <c r="DT46" s="8">
        <f t="shared" ca="1" si="39"/>
        <v>35.238000000000028</v>
      </c>
      <c r="DU46" s="8">
        <f t="shared" ca="1" si="39"/>
        <v>37.251000000000033</v>
      </c>
      <c r="DV46" s="8">
        <f t="shared" ca="1" si="39"/>
        <v>34.678999999999974</v>
      </c>
      <c r="DW46" s="8">
        <f t="shared" ca="1" si="39"/>
        <v>37.03600000000003</v>
      </c>
      <c r="DX46" s="8">
        <f t="shared" ca="1" si="39"/>
        <v>38.97999999999999</v>
      </c>
      <c r="DY46" s="8">
        <f t="shared" ca="1" si="39"/>
        <v>44.789999999999992</v>
      </c>
      <c r="DZ46" s="8">
        <f t="shared" ca="1" si="39"/>
        <v>39.909999999999997</v>
      </c>
      <c r="EA46" s="8">
        <f t="shared" ca="1" si="39"/>
        <v>40.341999999999985</v>
      </c>
      <c r="EB46" s="8">
        <f t="shared" ca="1" si="39"/>
        <v>41.210000000000008</v>
      </c>
      <c r="EC46" s="8">
        <f t="shared" ca="1" si="39"/>
        <v>39.801999999999992</v>
      </c>
      <c r="ED46" s="8">
        <f t="shared" ref="ED46:FI46" ca="1" si="40">ED$25-ED28</f>
        <v>41.081999999999994</v>
      </c>
      <c r="EE46" s="8">
        <f t="shared" ca="1" si="40"/>
        <v>42.94</v>
      </c>
      <c r="EF46" s="8">
        <f t="shared" ca="1" si="40"/>
        <v>39.211000000000013</v>
      </c>
      <c r="EG46" s="8">
        <f t="shared" ca="1" si="40"/>
        <v>39.861000000000018</v>
      </c>
      <c r="EH46" s="8">
        <f t="shared" ca="1" si="40"/>
        <v>37.865999999999985</v>
      </c>
      <c r="EI46" s="8">
        <f t="shared" ca="1" si="40"/>
        <v>39.330000000000013</v>
      </c>
      <c r="EJ46" s="8">
        <f t="shared" ca="1" si="40"/>
        <v>33.946000000000026</v>
      </c>
      <c r="EK46" s="8">
        <f t="shared" ca="1" si="40"/>
        <v>39.081999999999994</v>
      </c>
      <c r="EL46" s="8">
        <f t="shared" ca="1" si="40"/>
        <v>40.959000000000032</v>
      </c>
      <c r="EM46" s="8">
        <f t="shared" ca="1" si="40"/>
        <v>40.02600000000001</v>
      </c>
      <c r="EN46" s="8">
        <f t="shared" ca="1" si="40"/>
        <v>42.35499999999999</v>
      </c>
      <c r="EO46" s="8">
        <f t="shared" ca="1" si="40"/>
        <v>38.22199999999998</v>
      </c>
      <c r="EP46" s="8">
        <f t="shared" ca="1" si="40"/>
        <v>27.974000000000046</v>
      </c>
      <c r="EQ46" s="8">
        <f t="shared" ca="1" si="40"/>
        <v>40.25800000000001</v>
      </c>
      <c r="ER46" s="8">
        <f t="shared" ca="1" si="40"/>
        <v>35.569999999999993</v>
      </c>
      <c r="ES46" s="8">
        <f t="shared" ca="1" si="40"/>
        <v>34.916000000000025</v>
      </c>
      <c r="ET46" s="8">
        <f t="shared" ca="1" si="40"/>
        <v>36.902000000000015</v>
      </c>
      <c r="EU46" s="8">
        <f t="shared" ca="1" si="40"/>
        <v>39.868000000000023</v>
      </c>
      <c r="EV46" s="8">
        <f t="shared" ca="1" si="40"/>
        <v>45.425999999999988</v>
      </c>
      <c r="EW46" s="8">
        <f t="shared" ca="1" si="40"/>
        <v>34.903999999999996</v>
      </c>
      <c r="EX46" s="8">
        <f t="shared" ca="1" si="40"/>
        <v>33.762</v>
      </c>
      <c r="EY46" s="8">
        <f t="shared" ca="1" si="40"/>
        <v>29.401999999999987</v>
      </c>
      <c r="EZ46" s="8">
        <f t="shared" ca="1" si="40"/>
        <v>33.888000000000034</v>
      </c>
      <c r="FA46" s="8">
        <f t="shared" ca="1" si="40"/>
        <v>34.718000000000018</v>
      </c>
      <c r="FB46" s="8">
        <f t="shared" ca="1" si="40"/>
        <v>36.420000000000016</v>
      </c>
      <c r="FC46" s="8">
        <f t="shared" ca="1" si="40"/>
        <v>31.80600000000004</v>
      </c>
      <c r="FD46" s="8">
        <f t="shared" ca="1" si="40"/>
        <v>28.740000000000009</v>
      </c>
      <c r="FE46" s="8">
        <f t="shared" ca="1" si="40"/>
        <v>33.613</v>
      </c>
      <c r="FF46" s="8">
        <f t="shared" ca="1" si="40"/>
        <v>33.341000000000008</v>
      </c>
      <c r="FG46" s="8">
        <f t="shared" ca="1" si="40"/>
        <v>32.071000000000026</v>
      </c>
      <c r="FH46" s="8">
        <f t="shared" ca="1" si="40"/>
        <v>34.927999999999997</v>
      </c>
      <c r="FI46" s="8">
        <f t="shared" ca="1" si="40"/>
        <v>31.47399999999999</v>
      </c>
      <c r="FJ46" s="8">
        <f t="shared" ref="FJ46:GN46" ca="1" si="41">FJ$25-FJ28</f>
        <v>47.757999999999981</v>
      </c>
      <c r="FK46" s="8">
        <f t="shared" ca="1" si="41"/>
        <v>50.067000000000007</v>
      </c>
      <c r="FL46" s="8">
        <f t="shared" ca="1" si="41"/>
        <v>38.779999999999973</v>
      </c>
      <c r="FM46" s="8">
        <f t="shared" ca="1" si="41"/>
        <v>33.656999999999982</v>
      </c>
      <c r="FN46" s="8">
        <f t="shared" ca="1" si="41"/>
        <v>34.302000000000021</v>
      </c>
      <c r="FO46" s="8">
        <f t="shared" ca="1" si="41"/>
        <v>33.487000000000023</v>
      </c>
      <c r="FP46" s="8">
        <f t="shared" ca="1" si="41"/>
        <v>42.616999999999962</v>
      </c>
      <c r="FQ46" s="8">
        <f t="shared" ca="1" si="41"/>
        <v>44.771999999999991</v>
      </c>
      <c r="FR46" s="8">
        <f t="shared" ca="1" si="41"/>
        <v>42.281000000000006</v>
      </c>
      <c r="FS46" s="8">
        <f t="shared" ca="1" si="41"/>
        <v>37.102000000000032</v>
      </c>
      <c r="FT46" s="8">
        <f t="shared" ca="1" si="41"/>
        <v>35.98599999999999</v>
      </c>
      <c r="FU46" s="8">
        <f t="shared" ca="1" si="41"/>
        <v>41.502999999999986</v>
      </c>
      <c r="FV46" s="8">
        <f t="shared" ca="1" si="41"/>
        <v>34.697000000000003</v>
      </c>
      <c r="FW46" s="8">
        <f t="shared" ca="1" si="41"/>
        <v>33.622000000000014</v>
      </c>
      <c r="FX46" s="8">
        <f t="shared" ca="1" si="41"/>
        <v>36.112000000000023</v>
      </c>
      <c r="FY46" s="8">
        <f t="shared" ca="1" si="41"/>
        <v>35.709000000000003</v>
      </c>
      <c r="FZ46" s="8">
        <f t="shared" ca="1" si="41"/>
        <v>29.605999999999995</v>
      </c>
      <c r="GA46" s="8">
        <f t="shared" ca="1" si="41"/>
        <v>37.540999999999997</v>
      </c>
      <c r="GB46" s="8">
        <f t="shared" ca="1" si="41"/>
        <v>33.185000000000002</v>
      </c>
      <c r="GC46" s="8">
        <f t="shared" ca="1" si="41"/>
        <v>31.57099999999997</v>
      </c>
      <c r="GD46" s="8">
        <f t="shared" ca="1" si="41"/>
        <v>22.795999999999992</v>
      </c>
      <c r="GE46" s="8">
        <f t="shared" ca="1" si="41"/>
        <v>30.894000000000005</v>
      </c>
      <c r="GF46" s="8">
        <f t="shared" ca="1" si="41"/>
        <v>33.591000000000008</v>
      </c>
      <c r="GG46" s="8">
        <f t="shared" ca="1" si="41"/>
        <v>21.275000000000034</v>
      </c>
      <c r="GH46" s="8">
        <f t="shared" ca="1" si="41"/>
        <v>19.765999999999963</v>
      </c>
      <c r="GI46" s="8">
        <f t="shared" ca="1" si="41"/>
        <v>27.758999999999958</v>
      </c>
      <c r="GJ46" s="8">
        <f t="shared" ca="1" si="41"/>
        <v>24.442000000000007</v>
      </c>
      <c r="GK46" s="8">
        <f t="shared" ca="1" si="41"/>
        <v>26.411000000000001</v>
      </c>
      <c r="GL46" s="8">
        <f t="shared" ca="1" si="41"/>
        <v>23.94599999999997</v>
      </c>
      <c r="GM46" s="8">
        <f t="shared" ca="1" si="41"/>
        <v>21.279999999999973</v>
      </c>
      <c r="GN46" s="8">
        <f t="shared" ca="1" si="41"/>
        <v>18.62700000000001</v>
      </c>
      <c r="GO46" s="8">
        <f t="shared" ref="GO46" ca="1" si="42">GO$25-GO28</f>
        <v>12.884000000000015</v>
      </c>
      <c r="GP46" s="8">
        <f t="shared" ref="GP46:HU46" ca="1" si="43">GP$25-GP28</f>
        <v>20.58499999999998</v>
      </c>
      <c r="GQ46" s="8">
        <f t="shared" ca="1" si="43"/>
        <v>10.77800000000002</v>
      </c>
      <c r="GR46" s="8">
        <f t="shared" ca="1" si="43"/>
        <v>3.688000000000045</v>
      </c>
      <c r="GS46" s="8">
        <f t="shared" ca="1" si="43"/>
        <v>4.3100000000000023</v>
      </c>
      <c r="GT46" s="8">
        <f t="shared" ca="1" si="43"/>
        <v>3.7420000000000186</v>
      </c>
      <c r="GU46" s="8">
        <f t="shared" ca="1" si="43"/>
        <v>14.449999999999989</v>
      </c>
      <c r="GV46" s="8">
        <f t="shared" ca="1" si="43"/>
        <v>29.977000000000032</v>
      </c>
      <c r="GW46" s="8">
        <f t="shared" ca="1" si="43"/>
        <v>-4.34699999999998</v>
      </c>
      <c r="GX46" s="8">
        <f t="shared" ca="1" si="43"/>
        <v>-4.9699999999999704</v>
      </c>
      <c r="GY46" s="8">
        <f t="shared" ca="1" si="43"/>
        <v>0.56200000000001182</v>
      </c>
      <c r="GZ46" s="8">
        <f t="shared" ca="1" si="43"/>
        <v>-6.5299999999999727</v>
      </c>
      <c r="HA46" s="8">
        <f t="shared" ca="1" si="43"/>
        <v>11.769999999999982</v>
      </c>
      <c r="HB46" s="8">
        <f t="shared" ca="1" si="43"/>
        <v>5.0130000000000337</v>
      </c>
      <c r="HC46" s="8">
        <f t="shared" ca="1" si="43"/>
        <v>-3.9889999999999759</v>
      </c>
      <c r="HD46" s="8">
        <f t="shared" ca="1" si="43"/>
        <v>-0.11000000000001364</v>
      </c>
      <c r="HE46" s="8">
        <f t="shared" ca="1" si="43"/>
        <v>2.1680000000000064</v>
      </c>
      <c r="HF46" s="8">
        <f t="shared" ca="1" si="43"/>
        <v>4.521000000000015</v>
      </c>
      <c r="HG46" s="8">
        <f t="shared" ca="1" si="43"/>
        <v>-5.4949999999999477</v>
      </c>
      <c r="HH46" s="8">
        <f t="shared" ca="1" si="43"/>
        <v>-5.3590000000000373</v>
      </c>
      <c r="HI46" s="8">
        <f t="shared" ca="1" si="43"/>
        <v>-1.6359999999999673</v>
      </c>
      <c r="HJ46" s="8">
        <f t="shared" ca="1" si="43"/>
        <v>-3.8530000000000086</v>
      </c>
      <c r="HK46" s="8">
        <f t="shared" ca="1" si="43"/>
        <v>12.228999999999985</v>
      </c>
      <c r="HL46" s="8">
        <f t="shared" ca="1" si="43"/>
        <v>13.822999999999979</v>
      </c>
      <c r="HM46" s="8">
        <f t="shared" ca="1" si="43"/>
        <v>5.5389999999999873</v>
      </c>
      <c r="HN46" s="8">
        <f t="shared" ca="1" si="43"/>
        <v>16.793999999999983</v>
      </c>
      <c r="HO46" s="8">
        <f t="shared" ca="1" si="43"/>
        <v>6</v>
      </c>
      <c r="HP46" s="8">
        <f t="shared" ca="1" si="43"/>
        <v>-12.651999999999987</v>
      </c>
      <c r="HQ46" s="8">
        <f t="shared" ca="1" si="43"/>
        <v>-8.4079999999999586</v>
      </c>
      <c r="HR46" s="8">
        <f t="shared" ca="1" si="43"/>
        <v>-3.2000000000039108E-2</v>
      </c>
      <c r="HS46" s="8">
        <f t="shared" ca="1" si="43"/>
        <v>15.579999999999984</v>
      </c>
      <c r="HT46" s="8">
        <f t="shared" ca="1" si="43"/>
        <v>15.506000000000029</v>
      </c>
      <c r="HU46" s="8">
        <f t="shared" ca="1" si="43"/>
        <v>27.29200000000003</v>
      </c>
      <c r="HV46" s="8">
        <f t="shared" ref="HV46:IZ46" ca="1" si="44">HV$25-HV28</f>
        <v>22.571999999999946</v>
      </c>
      <c r="HW46" s="8">
        <f t="shared" ca="1" si="44"/>
        <v>32.161000000000001</v>
      </c>
      <c r="HX46" s="8">
        <f t="shared" ca="1" si="44"/>
        <v>6.5430000000000064</v>
      </c>
      <c r="HY46" s="8">
        <f t="shared" ca="1" si="44"/>
        <v>7.146000000000015</v>
      </c>
      <c r="HZ46" s="8">
        <f t="shared" ca="1" si="44"/>
        <v>19.548000000000002</v>
      </c>
      <c r="IA46" s="8">
        <f t="shared" ca="1" si="44"/>
        <v>23.311000000000035</v>
      </c>
      <c r="IB46" s="8">
        <f t="shared" ca="1" si="44"/>
        <v>13.600999999999999</v>
      </c>
      <c r="IC46" s="8">
        <f t="shared" ca="1" si="44"/>
        <v>27.442000000000007</v>
      </c>
      <c r="ID46" s="8">
        <f t="shared" ca="1" si="44"/>
        <v>28.057999999999993</v>
      </c>
      <c r="IE46" s="8">
        <f t="shared" ca="1" si="44"/>
        <v>45.252999999999986</v>
      </c>
      <c r="IF46" s="8">
        <f t="shared" ca="1" si="44"/>
        <v>33.08299999999997</v>
      </c>
      <c r="IG46" s="8">
        <f t="shared" ca="1" si="44"/>
        <v>27.786999999999978</v>
      </c>
      <c r="IH46" s="8">
        <f t="shared" ca="1" si="44"/>
        <v>21.259999999999991</v>
      </c>
      <c r="II46" s="8">
        <f t="shared" ca="1" si="44"/>
        <v>26.413999999999987</v>
      </c>
      <c r="IJ46" s="8">
        <f t="shared" ca="1" si="44"/>
        <v>17.107000000000028</v>
      </c>
      <c r="IK46" s="8">
        <f t="shared" ca="1" si="44"/>
        <v>18.841999999999985</v>
      </c>
      <c r="IL46" s="8">
        <f t="shared" ca="1" si="44"/>
        <v>28.410000000000025</v>
      </c>
      <c r="IM46" s="8">
        <f t="shared" ca="1" si="44"/>
        <v>26.053999999999974</v>
      </c>
      <c r="IN46" s="8">
        <f t="shared" ca="1" si="44"/>
        <v>30.536999999999978</v>
      </c>
      <c r="IO46" s="8">
        <f t="shared" ca="1" si="44"/>
        <v>42.30400000000003</v>
      </c>
      <c r="IP46" s="8">
        <f t="shared" ca="1" si="44"/>
        <v>36.506000000000029</v>
      </c>
      <c r="IQ46" s="8">
        <f t="shared" ca="1" si="44"/>
        <v>29.514999999999986</v>
      </c>
      <c r="IR46" s="8">
        <f t="shared" ca="1" si="44"/>
        <v>28.007999999999981</v>
      </c>
      <c r="IS46" s="8">
        <f t="shared" ca="1" si="44"/>
        <v>46.845000000000027</v>
      </c>
      <c r="IT46" s="8">
        <f t="shared" ca="1" si="44"/>
        <v>51.565999999999974</v>
      </c>
      <c r="IU46" s="8">
        <f t="shared" ca="1" si="44"/>
        <v>44.363</v>
      </c>
      <c r="IV46" s="8">
        <f t="shared" ca="1" si="44"/>
        <v>39.753999999999962</v>
      </c>
      <c r="IW46" s="8">
        <f t="shared" ca="1" si="44"/>
        <v>50.548000000000002</v>
      </c>
      <c r="IX46" s="8">
        <f t="shared" ca="1" si="44"/>
        <v>45.825999999999965</v>
      </c>
      <c r="IY46" s="8">
        <f t="shared" ca="1" si="44"/>
        <v>41.740000000000009</v>
      </c>
      <c r="IZ46" s="8">
        <f t="shared" ca="1" si="44"/>
        <v>43.698000000000036</v>
      </c>
      <c r="JA46" s="8">
        <f t="shared" ref="JA46" ca="1" si="45">JA$25-JA28</f>
        <v>35.519000000000005</v>
      </c>
      <c r="JB46" s="8">
        <f t="shared" ref="JB46:KG46" ca="1" si="46">JB$25-JB28</f>
        <v>31.579000000000008</v>
      </c>
      <c r="JC46" s="8">
        <f t="shared" ca="1" si="46"/>
        <v>29.281999999999982</v>
      </c>
      <c r="JD46" s="8">
        <f t="shared" ca="1" si="46"/>
        <v>36.352999999999952</v>
      </c>
      <c r="JE46" s="8">
        <f t="shared" ca="1" si="46"/>
        <v>46.998000000000047</v>
      </c>
      <c r="JF46" s="8">
        <f t="shared" ca="1" si="46"/>
        <v>48.863</v>
      </c>
      <c r="JG46" s="8">
        <f t="shared" ca="1" si="46"/>
        <v>33.308999999999969</v>
      </c>
      <c r="JH46" s="8">
        <f t="shared" ca="1" si="46"/>
        <v>31.365999999999985</v>
      </c>
      <c r="JI46" s="8">
        <f t="shared" ca="1" si="46"/>
        <v>32.713999999999999</v>
      </c>
      <c r="JJ46" s="8">
        <f t="shared" ca="1" si="46"/>
        <v>22.341000000000008</v>
      </c>
      <c r="JK46" s="8">
        <f t="shared" ca="1" si="46"/>
        <v>39.026999999999987</v>
      </c>
      <c r="JL46" s="8">
        <f t="shared" ca="1" si="46"/>
        <v>37.571000000000026</v>
      </c>
      <c r="JM46" s="8">
        <f t="shared" ca="1" si="46"/>
        <v>28.414999999999964</v>
      </c>
      <c r="JN46" s="8">
        <f t="shared" ca="1" si="46"/>
        <v>35.604000000000042</v>
      </c>
      <c r="JO46" s="8">
        <f t="shared" ca="1" si="46"/>
        <v>37.063000000000045</v>
      </c>
      <c r="JP46" s="8">
        <f t="shared" ca="1" si="46"/>
        <v>38.110000000000014</v>
      </c>
      <c r="JQ46" s="8">
        <f t="shared" ca="1" si="46"/>
        <v>23.376000000000033</v>
      </c>
      <c r="JR46" s="8">
        <f t="shared" ca="1" si="46"/>
        <v>21.018000000000029</v>
      </c>
      <c r="JS46" s="8">
        <f t="shared" ca="1" si="46"/>
        <v>28.442000000000007</v>
      </c>
      <c r="JT46" s="8">
        <f t="shared" ca="1" si="46"/>
        <v>22.22399999999999</v>
      </c>
      <c r="JU46" s="8">
        <f t="shared" ca="1" si="46"/>
        <v>24.482000000000028</v>
      </c>
      <c r="JV46" s="8">
        <f t="shared" ca="1" si="46"/>
        <v>21.439999999999998</v>
      </c>
      <c r="JW46" s="8">
        <f t="shared" ca="1" si="46"/>
        <v>23.049999999999955</v>
      </c>
      <c r="JX46" s="8">
        <f t="shared" ca="1" si="46"/>
        <v>10.579999999999984</v>
      </c>
      <c r="JY46" s="8">
        <f t="shared" ca="1" si="46"/>
        <v>14.161999999999978</v>
      </c>
      <c r="JZ46" s="8">
        <f t="shared" ca="1" si="46"/>
        <v>19.156000000000006</v>
      </c>
      <c r="KA46" s="8">
        <f t="shared" ca="1" si="46"/>
        <v>22.564999999999998</v>
      </c>
      <c r="KB46" s="8">
        <f t="shared" ca="1" si="46"/>
        <v>20.805000000000007</v>
      </c>
      <c r="KC46" s="8">
        <f t="shared" ca="1" si="46"/>
        <v>30.601000000000056</v>
      </c>
      <c r="KD46" s="8">
        <f t="shared" ca="1" si="46"/>
        <v>18.99799999999999</v>
      </c>
      <c r="KE46" s="8">
        <f t="shared" ca="1" si="46"/>
        <v>16.600000000000023</v>
      </c>
      <c r="KF46" s="8">
        <f t="shared" ca="1" si="46"/>
        <v>6.6459999999999582</v>
      </c>
      <c r="KG46" s="8">
        <f t="shared" ca="1" si="46"/>
        <v>17.233000000000004</v>
      </c>
      <c r="KH46" s="8">
        <f t="shared" ref="KH46:LL46" ca="1" si="47">KH$25-KH28</f>
        <v>2.1809999999999832</v>
      </c>
      <c r="KI46" s="8">
        <f t="shared" ca="1" si="47"/>
        <v>-0.68700000000001182</v>
      </c>
      <c r="KJ46" s="8">
        <f t="shared" ca="1" si="47"/>
        <v>-3.8220000000000027</v>
      </c>
      <c r="KK46" s="8">
        <f t="shared" ca="1" si="47"/>
        <v>10.168999999999983</v>
      </c>
      <c r="KL46" s="8">
        <f t="shared" ca="1" si="47"/>
        <v>12.128000000000043</v>
      </c>
      <c r="KM46" s="8">
        <f t="shared" ca="1" si="47"/>
        <v>19.749000000000024</v>
      </c>
      <c r="KN46" s="8">
        <f t="shared" ca="1" si="47"/>
        <v>10.327999999999975</v>
      </c>
      <c r="KO46" s="8">
        <f t="shared" ca="1" si="47"/>
        <v>8.0199999999999818</v>
      </c>
      <c r="KP46" s="8">
        <f t="shared" ca="1" si="47"/>
        <v>4.1050000000000182</v>
      </c>
      <c r="KQ46" s="8">
        <f t="shared" ca="1" si="47"/>
        <v>2.3719999999999573</v>
      </c>
      <c r="KR46" s="8">
        <f t="shared" ca="1" si="47"/>
        <v>3.0810000000000173</v>
      </c>
      <c r="KS46" s="8">
        <f t="shared" ca="1" si="47"/>
        <v>5.9939999999999714</v>
      </c>
      <c r="KT46" s="8">
        <f t="shared" ca="1" si="47"/>
        <v>-0.60500000000001819</v>
      </c>
      <c r="KU46" s="8">
        <f t="shared" ca="1" si="47"/>
        <v>2.8870000000000005</v>
      </c>
      <c r="KV46" s="8">
        <f t="shared" ca="1" si="47"/>
        <v>5.6899999999999977</v>
      </c>
      <c r="KW46" s="8">
        <f t="shared" ca="1" si="47"/>
        <v>6.5799999999999841</v>
      </c>
      <c r="KX46" s="8">
        <f t="shared" ca="1" si="47"/>
        <v>15.267999999999972</v>
      </c>
      <c r="KY46" s="8">
        <f t="shared" ca="1" si="47"/>
        <v>8.7539999999999623</v>
      </c>
      <c r="KZ46" s="8">
        <f t="shared" ca="1" si="47"/>
        <v>-2.2909999999999968</v>
      </c>
      <c r="LA46" s="8">
        <f t="shared" ca="1" si="47"/>
        <v>-5.3029999999999973</v>
      </c>
      <c r="LB46" s="8">
        <f t="shared" ca="1" si="47"/>
        <v>-13.661000000000001</v>
      </c>
      <c r="LC46" s="8">
        <f t="shared" ca="1" si="47"/>
        <v>-7.0020000000000095</v>
      </c>
      <c r="LD46" s="8">
        <f t="shared" ca="1" si="47"/>
        <v>-10.555000000000007</v>
      </c>
      <c r="LE46" s="8">
        <f t="shared" ca="1" si="47"/>
        <v>-4.7629999999999768</v>
      </c>
      <c r="LF46" s="8">
        <f t="shared" ca="1" si="47"/>
        <v>-10.466000000000008</v>
      </c>
      <c r="LG46" s="8">
        <f t="shared" ca="1" si="47"/>
        <v>9.4200000000000159</v>
      </c>
      <c r="LH46" s="8">
        <f t="shared" ca="1" si="47"/>
        <v>-0.22599999999999909</v>
      </c>
      <c r="LI46" s="8">
        <f t="shared" ca="1" si="47"/>
        <v>-0.95400000000000773</v>
      </c>
      <c r="LJ46" s="8">
        <f t="shared" ca="1" si="47"/>
        <v>-8.7390000000000327</v>
      </c>
      <c r="LK46" s="8">
        <f t="shared" ca="1" si="47"/>
        <v>-2.4159999999999968</v>
      </c>
      <c r="LL46" s="8">
        <f t="shared" ca="1" si="47"/>
        <v>-19.853000000000009</v>
      </c>
      <c r="LM46" s="8">
        <f t="shared" ref="LM46" ca="1" si="48">LM$25-LM28</f>
        <v>-18.908000000000015</v>
      </c>
      <c r="LN46" s="8">
        <f t="shared" ref="LN46:MS46" ca="1" si="49">LN$25-LN28</f>
        <v>-23.229999999999961</v>
      </c>
      <c r="LO46" s="8">
        <f t="shared" ca="1" si="49"/>
        <v>-22.076000000000022</v>
      </c>
      <c r="LP46" s="8">
        <f t="shared" ca="1" si="49"/>
        <v>-3.0980000000000132</v>
      </c>
      <c r="LQ46" s="8">
        <f t="shared" ca="1" si="49"/>
        <v>-9.3779999999999859</v>
      </c>
      <c r="LR46" s="8">
        <f t="shared" ca="1" si="49"/>
        <v>-15.884999999999991</v>
      </c>
      <c r="LS46" s="8">
        <f t="shared" ca="1" si="49"/>
        <v>-1.1089999999999804</v>
      </c>
      <c r="LT46" s="8">
        <f t="shared" ca="1" si="49"/>
        <v>-7.2259999999999991</v>
      </c>
      <c r="LU46" s="8">
        <f t="shared" ca="1" si="49"/>
        <v>-5.5440000000000396</v>
      </c>
      <c r="LV46" s="8">
        <f t="shared" ca="1" si="49"/>
        <v>-18.521999999999991</v>
      </c>
      <c r="LW46" s="8">
        <f t="shared" ca="1" si="49"/>
        <v>-30.65300000000002</v>
      </c>
      <c r="LX46" s="8">
        <f t="shared" ca="1" si="49"/>
        <v>-34.690999999999974</v>
      </c>
      <c r="LY46" s="8">
        <f t="shared" ca="1" si="49"/>
        <v>-28.687000000000012</v>
      </c>
      <c r="LZ46" s="8">
        <f t="shared" ca="1" si="49"/>
        <v>-20.670999999999992</v>
      </c>
      <c r="MA46" s="8">
        <f t="shared" ca="1" si="49"/>
        <v>-21.771999999999991</v>
      </c>
      <c r="MB46" s="8">
        <f t="shared" ca="1" si="49"/>
        <v>-22.949000000000012</v>
      </c>
      <c r="MC46" s="8">
        <f t="shared" ca="1" si="49"/>
        <v>-11.213999999999999</v>
      </c>
      <c r="MD46" s="8">
        <f t="shared" ca="1" si="49"/>
        <v>-8.2620000000000005</v>
      </c>
      <c r="ME46" s="8">
        <f t="shared" ca="1" si="49"/>
        <v>-8.2120000000000459</v>
      </c>
      <c r="MF46" s="8">
        <f t="shared" ca="1" si="49"/>
        <v>-10.824000000000012</v>
      </c>
      <c r="MG46" s="8">
        <f t="shared" ca="1" si="49"/>
        <v>-27.978999999999985</v>
      </c>
      <c r="MH46" s="8">
        <f t="shared" ca="1" si="49"/>
        <v>-31.558999999999969</v>
      </c>
      <c r="MI46" s="8">
        <f t="shared" ca="1" si="49"/>
        <v>-28.394999999999982</v>
      </c>
      <c r="MJ46" s="8">
        <f t="shared" ca="1" si="49"/>
        <v>-24.829999999999984</v>
      </c>
      <c r="MK46" s="8">
        <f t="shared" ca="1" si="49"/>
        <v>-23.466999999999985</v>
      </c>
      <c r="ML46" s="8">
        <f t="shared" ca="1" si="49"/>
        <v>-31.24799999999999</v>
      </c>
      <c r="MM46" s="8">
        <f t="shared" ca="1" si="49"/>
        <v>-28.878999999999962</v>
      </c>
      <c r="MN46" s="8">
        <f t="shared" ca="1" si="49"/>
        <v>-21.120000000000005</v>
      </c>
      <c r="MO46" s="8">
        <f t="shared" ca="1" si="49"/>
        <v>-13.900000000000034</v>
      </c>
      <c r="MP46" s="8">
        <f t="shared" ca="1" si="49"/>
        <v>-26.538000000000011</v>
      </c>
      <c r="MQ46" s="8">
        <f t="shared" ca="1" si="49"/>
        <v>-42.190999999999974</v>
      </c>
      <c r="MR46" s="8">
        <f t="shared" ca="1" si="49"/>
        <v>-39.893000000000029</v>
      </c>
      <c r="MS46" s="8">
        <f t="shared" ca="1" si="49"/>
        <v>-21.863999999999976</v>
      </c>
      <c r="MT46" s="8">
        <f t="shared" ref="MT46:NX46" ca="1" si="50">MT$25-MT28</f>
        <v>-16.22199999999998</v>
      </c>
      <c r="MU46" s="8">
        <f t="shared" ca="1" si="50"/>
        <v>-29.316000000000031</v>
      </c>
      <c r="MV46" s="8">
        <f t="shared" ca="1" si="50"/>
        <v>-24.927999999999997</v>
      </c>
      <c r="MW46" s="8">
        <f t="shared" ca="1" si="50"/>
        <v>-16.648000000000025</v>
      </c>
      <c r="MX46" s="8">
        <f t="shared" ca="1" si="50"/>
        <v>-27.338999999999999</v>
      </c>
      <c r="MY46" s="8">
        <f t="shared" ca="1" si="50"/>
        <v>-32.378999999999962</v>
      </c>
      <c r="MZ46" s="8">
        <f t="shared" ca="1" si="50"/>
        <v>-22.840000000000032</v>
      </c>
      <c r="NA46" s="8">
        <f t="shared" ca="1" si="50"/>
        <v>-16.254999999999995</v>
      </c>
      <c r="NB46" s="8">
        <f t="shared" ca="1" si="50"/>
        <v>-26.807999999999993</v>
      </c>
      <c r="NC46" s="8">
        <f t="shared" ca="1" si="50"/>
        <v>-26.44399999999996</v>
      </c>
      <c r="ND46" s="8">
        <f t="shared" ca="1" si="50"/>
        <v>-28.676999999999964</v>
      </c>
      <c r="NE46" s="8">
        <f t="shared" ca="1" si="50"/>
        <v>-16.576999999999998</v>
      </c>
      <c r="NF46" s="8">
        <f t="shared" ca="1" si="50"/>
        <v>-9.0279999999999632</v>
      </c>
      <c r="NG46" s="8">
        <f t="shared" ca="1" si="50"/>
        <v>-30.843999999999994</v>
      </c>
      <c r="NH46" s="8">
        <f t="shared" ca="1" si="50"/>
        <v>-11.449000000000012</v>
      </c>
      <c r="NI46" s="8">
        <f t="shared" ca="1" si="50"/>
        <v>-27.449999999999989</v>
      </c>
      <c r="NJ46" s="8">
        <f t="shared" ca="1" si="50"/>
        <v>-38.95999999999998</v>
      </c>
      <c r="NK46" s="8">
        <f t="shared" ca="1" si="50"/>
        <v>-21.522999999999968</v>
      </c>
      <c r="NL46" s="8">
        <f t="shared" ca="1" si="50"/>
        <v>-30.992999999999995</v>
      </c>
      <c r="NM46" s="8">
        <f t="shared" ca="1" si="50"/>
        <v>-4.9319999999999595</v>
      </c>
      <c r="NN46" s="8">
        <f t="shared" ca="1" si="50"/>
        <v>-15.076000000000022</v>
      </c>
      <c r="NO46" s="8">
        <f t="shared" ca="1" si="50"/>
        <v>-28.096000000000004</v>
      </c>
      <c r="NP46" s="8">
        <f t="shared" ca="1" si="50"/>
        <v>-29.138000000000034</v>
      </c>
      <c r="NQ46" s="8">
        <f t="shared" ca="1" si="50"/>
        <v>-45.271000000000015</v>
      </c>
      <c r="NR46" s="8">
        <f t="shared" ca="1" si="50"/>
        <v>-40.656999999999982</v>
      </c>
      <c r="NS46" s="8">
        <f t="shared" ca="1" si="50"/>
        <v>-29.502999999999986</v>
      </c>
      <c r="NT46" s="8">
        <f t="shared" ca="1" si="50"/>
        <v>-29.129999999999995</v>
      </c>
      <c r="NU46" s="8">
        <f t="shared" ca="1" si="50"/>
        <v>-31.914999999999964</v>
      </c>
      <c r="NV46" s="8">
        <f t="shared" ca="1" si="50"/>
        <v>-28.411000000000001</v>
      </c>
      <c r="NW46" s="8">
        <f t="shared" ca="1" si="50"/>
        <v>-30.27600000000001</v>
      </c>
      <c r="NX46" s="8">
        <f t="shared" ca="1" si="50"/>
        <v>-33.266999999999996</v>
      </c>
      <c r="NY46" s="8">
        <f t="shared" ref="NY46" ca="1" si="51">NY$25-NY28</f>
        <v>-30.496999999999957</v>
      </c>
      <c r="NZ46" s="8">
        <f t="shared" ref="NZ46:PE46" ca="1" si="52">NZ$25-NZ28</f>
        <v>-34.850000000000023</v>
      </c>
      <c r="OA46" s="8">
        <f t="shared" ca="1" si="52"/>
        <v>-29.819000000000017</v>
      </c>
      <c r="OB46" s="8">
        <f t="shared" ca="1" si="52"/>
        <v>-29.331000000000017</v>
      </c>
      <c r="OC46" s="8">
        <f t="shared" ca="1" si="52"/>
        <v>-19.353999999999985</v>
      </c>
      <c r="OD46" s="8">
        <f t="shared" ca="1" si="52"/>
        <v>-14.737000000000023</v>
      </c>
      <c r="OE46" s="8">
        <f t="shared" ca="1" si="52"/>
        <v>-33.730999999999995</v>
      </c>
      <c r="OF46" s="8">
        <f t="shared" ca="1" si="52"/>
        <v>-40.978999999999985</v>
      </c>
      <c r="OG46" s="8">
        <f t="shared" ca="1" si="52"/>
        <v>-36.206000000000017</v>
      </c>
      <c r="OH46" s="8">
        <f t="shared" ca="1" si="52"/>
        <v>-44.081999999999994</v>
      </c>
      <c r="OI46" s="8">
        <f t="shared" ca="1" si="52"/>
        <v>-41.942999999999984</v>
      </c>
      <c r="OJ46" s="8">
        <f t="shared" ca="1" si="52"/>
        <v>-43.358000000000004</v>
      </c>
      <c r="OK46" s="8">
        <f t="shared" ca="1" si="52"/>
        <v>-18.09699999999998</v>
      </c>
      <c r="OL46" s="8">
        <f t="shared" ca="1" si="52"/>
        <v>-34.562000000000012</v>
      </c>
      <c r="OM46" s="8">
        <f t="shared" ca="1" si="52"/>
        <v>-36.75</v>
      </c>
      <c r="ON46" s="8">
        <f t="shared" ca="1" si="52"/>
        <v>-36.40300000000002</v>
      </c>
      <c r="OO46" s="8">
        <f t="shared" ca="1" si="52"/>
        <v>-34.45799999999997</v>
      </c>
      <c r="OP46" s="8">
        <f t="shared" ca="1" si="52"/>
        <v>-27.984999999999957</v>
      </c>
      <c r="OQ46" s="8">
        <f t="shared" ca="1" si="52"/>
        <v>-37.673999999999978</v>
      </c>
      <c r="OR46" s="8">
        <f t="shared" ca="1" si="52"/>
        <v>-37.238</v>
      </c>
      <c r="OS46" s="8">
        <f t="shared" ca="1" si="52"/>
        <v>-26.822000000000003</v>
      </c>
      <c r="OT46" s="8">
        <f t="shared" ca="1" si="52"/>
        <v>-59.711000000000013</v>
      </c>
      <c r="OU46" s="8">
        <f t="shared" ca="1" si="52"/>
        <v>-46.403999999999996</v>
      </c>
      <c r="OV46" s="8">
        <f t="shared" ca="1" si="52"/>
        <v>-41.694999999999993</v>
      </c>
      <c r="OW46" s="8">
        <f t="shared" ca="1" si="52"/>
        <v>-47.483000000000004</v>
      </c>
      <c r="OX46" s="8">
        <f t="shared" ca="1" si="52"/>
        <v>-40.895999999999958</v>
      </c>
      <c r="OY46" s="8">
        <f t="shared" ca="1" si="52"/>
        <v>-36.891999999999996</v>
      </c>
      <c r="OZ46" s="8">
        <f t="shared" ca="1" si="52"/>
        <v>-46.425000000000011</v>
      </c>
      <c r="PA46" s="8">
        <f t="shared" ca="1" si="52"/>
        <v>-36.22199999999998</v>
      </c>
      <c r="PB46" s="8">
        <f t="shared" ca="1" si="52"/>
        <v>-22.310000000000002</v>
      </c>
      <c r="PC46" s="8">
        <f t="shared" ca="1" si="52"/>
        <v>-22.81899999999996</v>
      </c>
      <c r="PD46" s="8">
        <f t="shared" ca="1" si="52"/>
        <v>-28.268999999999949</v>
      </c>
      <c r="PE46" s="8">
        <f t="shared" ca="1" si="52"/>
        <v>-26.336000000000013</v>
      </c>
      <c r="PF46" s="8">
        <f t="shared" ref="PF46:QJ46" ca="1" si="53">PF$25-PF28</f>
        <v>-23.48399999999998</v>
      </c>
      <c r="PG46" s="8">
        <f t="shared" ca="1" si="53"/>
        <v>-18.403999999999996</v>
      </c>
      <c r="PH46" s="8">
        <f t="shared" ca="1" si="53"/>
        <v>-28.478999999999985</v>
      </c>
      <c r="PI46" s="8">
        <f t="shared" ca="1" si="53"/>
        <v>-24.227000000000032</v>
      </c>
      <c r="PJ46" s="8">
        <f t="shared" ca="1" si="53"/>
        <v>-5.0009999999999764</v>
      </c>
      <c r="PK46" s="8">
        <f t="shared" ca="1" si="53"/>
        <v>-38.643000000000029</v>
      </c>
      <c r="PL46" s="8">
        <f t="shared" ca="1" si="53"/>
        <v>-29.48399999999998</v>
      </c>
      <c r="PM46" s="8">
        <f t="shared" ca="1" si="53"/>
        <v>-33.81</v>
      </c>
      <c r="PN46" s="8">
        <f t="shared" ca="1" si="53"/>
        <v>-27.150000000000034</v>
      </c>
      <c r="PO46" s="8">
        <f t="shared" ca="1" si="53"/>
        <v>-15.383999999999958</v>
      </c>
      <c r="PP46" s="8">
        <f t="shared" ca="1" si="53"/>
        <v>-27.196999999999946</v>
      </c>
      <c r="PQ46" s="8">
        <f t="shared" ca="1" si="53"/>
        <v>-22.649999999999977</v>
      </c>
      <c r="PR46" s="8">
        <f t="shared" ca="1" si="53"/>
        <v>-18.197000000000003</v>
      </c>
      <c r="PS46" s="8">
        <f t="shared" ca="1" si="53"/>
        <v>-21.254000000000019</v>
      </c>
      <c r="PT46" s="8">
        <f t="shared" ca="1" si="53"/>
        <v>-16.750999999999976</v>
      </c>
      <c r="PU46" s="8">
        <f t="shared" ca="1" si="53"/>
        <v>-14.185000000000002</v>
      </c>
      <c r="PV46" s="8">
        <f t="shared" ca="1" si="53"/>
        <v>-23.761000000000024</v>
      </c>
      <c r="PW46" s="8">
        <f t="shared" ca="1" si="53"/>
        <v>-10.462999999999965</v>
      </c>
      <c r="PX46" s="8">
        <f t="shared" ca="1" si="53"/>
        <v>-12.66500000000002</v>
      </c>
      <c r="PY46" s="8">
        <f t="shared" ca="1" si="53"/>
        <v>-16.56899999999996</v>
      </c>
      <c r="PZ46" s="8">
        <f t="shared" ca="1" si="53"/>
        <v>-9.521000000000015</v>
      </c>
      <c r="QA46" s="8">
        <f t="shared" ca="1" si="53"/>
        <v>-7.8299999999999841</v>
      </c>
      <c r="QB46" s="8">
        <f t="shared" ca="1" si="53"/>
        <v>-4.0240000000000009</v>
      </c>
      <c r="QC46" s="8">
        <f t="shared" ca="1" si="53"/>
        <v>-11.795999999999992</v>
      </c>
      <c r="QD46" s="8">
        <f t="shared" ca="1" si="53"/>
        <v>-4.2090000000000032</v>
      </c>
      <c r="QE46" s="8">
        <f t="shared" ca="1" si="53"/>
        <v>-11.685999999999979</v>
      </c>
      <c r="QF46" s="8">
        <f t="shared" ca="1" si="53"/>
        <v>-4.6760000000000446</v>
      </c>
      <c r="QG46" s="8">
        <f t="shared" ca="1" si="53"/>
        <v>-5.0679999999999836</v>
      </c>
      <c r="QH46" s="8">
        <f t="shared" ca="1" si="53"/>
        <v>-14.523000000000025</v>
      </c>
      <c r="QI46" s="8">
        <f t="shared" ca="1" si="53"/>
        <v>-5.5009999999999764</v>
      </c>
      <c r="QJ46" s="8">
        <f t="shared" ca="1" si="53"/>
        <v>-5.3199999999999932</v>
      </c>
      <c r="QK46" s="8">
        <f t="shared" ref="QK46" ca="1" si="54">QK$25-QK28</f>
        <v>-6.3059999999999832</v>
      </c>
      <c r="QL46" s="8">
        <f t="shared" ref="QL46:RQ46" ca="1" si="55">QL$25-QL28</f>
        <v>-4.8720000000000141</v>
      </c>
      <c r="QM46" s="8">
        <f t="shared" ca="1" si="55"/>
        <v>-3.0499999999999545</v>
      </c>
      <c r="QN46" s="8">
        <f t="shared" ca="1" si="55"/>
        <v>-4.9070000000000391</v>
      </c>
      <c r="QO46" s="8">
        <f t="shared" ca="1" si="55"/>
        <v>-0.29800000000000182</v>
      </c>
      <c r="QP46" s="8">
        <f t="shared" ca="1" si="55"/>
        <v>-4.8209999999999695</v>
      </c>
      <c r="QQ46" s="8">
        <f t="shared" ca="1" si="55"/>
        <v>-11.367000000000019</v>
      </c>
      <c r="QR46" s="8">
        <f t="shared" ca="1" si="55"/>
        <v>-2.8499999999999659</v>
      </c>
      <c r="QS46" s="8">
        <f t="shared" ca="1" si="55"/>
        <v>1.3629999999999995</v>
      </c>
      <c r="QT46" s="8">
        <f t="shared" ca="1" si="55"/>
        <v>3.1789999999999736</v>
      </c>
      <c r="QU46" s="8">
        <f t="shared" ca="1" si="55"/>
        <v>-3.1620000000000346</v>
      </c>
      <c r="QV46" s="8">
        <f t="shared" ca="1" si="55"/>
        <v>-0.97899999999998499</v>
      </c>
      <c r="QW46" s="8">
        <f t="shared" ca="1" si="55"/>
        <v>0.56900000000001683</v>
      </c>
      <c r="QX46" s="8">
        <f t="shared" ca="1" si="55"/>
        <v>-3.4329999999999927</v>
      </c>
      <c r="QY46" s="8">
        <f t="shared" ca="1" si="55"/>
        <v>-5.1490000000000009</v>
      </c>
      <c r="QZ46" s="8">
        <f t="shared" ca="1" si="55"/>
        <v>-3.5659999999999741</v>
      </c>
      <c r="RA46" s="8">
        <f t="shared" ca="1" si="55"/>
        <v>3.72199999999998</v>
      </c>
      <c r="RB46" s="8">
        <f t="shared" ca="1" si="55"/>
        <v>5.7440000000000282</v>
      </c>
      <c r="RC46" s="8">
        <f t="shared" ca="1" si="55"/>
        <v>7.7560000000000286</v>
      </c>
      <c r="RD46" s="8">
        <f t="shared" ca="1" si="55"/>
        <v>5.9010000000000105</v>
      </c>
      <c r="RE46" s="8">
        <f t="shared" ca="1" si="55"/>
        <v>6.0360000000000014</v>
      </c>
      <c r="RF46" s="8">
        <f t="shared" ca="1" si="55"/>
        <v>10.718000000000018</v>
      </c>
      <c r="RG46" s="8">
        <f t="shared" ca="1" si="55"/>
        <v>17.836999999999989</v>
      </c>
      <c r="RH46" s="8">
        <f t="shared" ca="1" si="55"/>
        <v>11.689000000000021</v>
      </c>
      <c r="RI46" s="8">
        <f t="shared" ca="1" si="55"/>
        <v>12.134000000000015</v>
      </c>
      <c r="RJ46" s="8">
        <f t="shared" ca="1" si="55"/>
        <v>13.053999999999974</v>
      </c>
      <c r="RK46" s="8">
        <f t="shared" ca="1" si="55"/>
        <v>7.9610000000000127</v>
      </c>
      <c r="RL46" s="8">
        <f t="shared" ca="1" si="55"/>
        <v>16.670000000000016</v>
      </c>
      <c r="RM46" s="8">
        <f t="shared" ca="1" si="55"/>
        <v>14.501000000000033</v>
      </c>
      <c r="RN46" s="8">
        <f t="shared" ca="1" si="55"/>
        <v>11.959000000000003</v>
      </c>
      <c r="RO46" s="8">
        <f t="shared" ca="1" si="55"/>
        <v>18.044999999999959</v>
      </c>
      <c r="RP46" s="8">
        <f t="shared" ca="1" si="55"/>
        <v>18.942000000000007</v>
      </c>
      <c r="RQ46" s="8">
        <f t="shared" ca="1" si="55"/>
        <v>24.000999999999976</v>
      </c>
      <c r="RR46" s="8">
        <f t="shared" ref="RR46:SQ46" ca="1" si="56">RR$25-RR28</f>
        <v>18.865999999999985</v>
      </c>
      <c r="RS46" s="8">
        <f t="shared" ca="1" si="56"/>
        <v>18.38900000000001</v>
      </c>
      <c r="RT46" s="8">
        <f t="shared" ca="1" si="56"/>
        <v>14.975999999999999</v>
      </c>
      <c r="RU46" s="8">
        <f t="shared" ca="1" si="56"/>
        <v>24.117999999999995</v>
      </c>
      <c r="RV46" s="8">
        <f t="shared" ca="1" si="56"/>
        <v>20.420000000000016</v>
      </c>
      <c r="RW46" s="8">
        <f t="shared" ca="1" si="56"/>
        <v>18.365000000000009</v>
      </c>
      <c r="RX46" s="8">
        <f t="shared" ca="1" si="56"/>
        <v>18.552999999999997</v>
      </c>
      <c r="RY46" s="8">
        <f t="shared" ca="1" si="56"/>
        <v>36.355999999999995</v>
      </c>
      <c r="RZ46" s="8">
        <f t="shared" ca="1" si="56"/>
        <v>21.887999999999977</v>
      </c>
      <c r="SA46" s="8">
        <f t="shared" ca="1" si="56"/>
        <v>22.378000000000043</v>
      </c>
      <c r="SB46" s="8">
        <f t="shared" ca="1" si="56"/>
        <v>22.700000000000045</v>
      </c>
      <c r="SC46" s="8">
        <f t="shared" ca="1" si="56"/>
        <v>20.634000000000015</v>
      </c>
      <c r="SD46" s="8">
        <f t="shared" ca="1" si="56"/>
        <v>20.512</v>
      </c>
      <c r="SE46" s="8">
        <f t="shared" ca="1" si="56"/>
        <v>21.700999999999965</v>
      </c>
      <c r="SF46" s="8">
        <f t="shared" ca="1" si="56"/>
        <v>17.637999999999977</v>
      </c>
      <c r="SG46" s="8">
        <f t="shared" ca="1" si="56"/>
        <v>21.718999999999994</v>
      </c>
      <c r="SH46" s="8">
        <f t="shared" ca="1" si="56"/>
        <v>21.862000000000023</v>
      </c>
      <c r="SI46" s="8">
        <f t="shared" ca="1" si="56"/>
        <v>22.144000000000005</v>
      </c>
      <c r="SJ46" s="8">
        <f t="shared" ca="1" si="56"/>
        <v>7.3580000000000041</v>
      </c>
      <c r="SK46" s="8">
        <f t="shared" ca="1" si="56"/>
        <v>21.238</v>
      </c>
      <c r="SL46" s="8">
        <f t="shared" ca="1" si="56"/>
        <v>22.233000000000004</v>
      </c>
      <c r="SM46" s="8">
        <f t="shared" ca="1" si="56"/>
        <v>25.097000000000037</v>
      </c>
      <c r="SN46" s="8">
        <f t="shared" ca="1" si="56"/>
        <v>21.432999999999993</v>
      </c>
      <c r="SO46" s="8">
        <f t="shared" ca="1" si="56"/>
        <v>13.990000000000009</v>
      </c>
      <c r="SP46" s="8">
        <f t="shared" ca="1" si="56"/>
        <v>14.124000000000024</v>
      </c>
      <c r="SQ46" s="8">
        <f t="shared" ca="1" si="56"/>
        <v>4.2669999999999959</v>
      </c>
    </row>
    <row r="47" spans="1:514" x14ac:dyDescent="0.25">
      <c r="A47" s="2">
        <f t="shared" si="26"/>
        <v>5</v>
      </c>
      <c r="B47" s="4" t="str">
        <f t="shared" si="9"/>
        <v>VW 3 3/8 PERP nc-24</v>
      </c>
      <c r="C47" s="4" t="str">
        <f t="shared" si="27"/>
        <v>VW 3 1/2 PERP nc-30-VW 3 3/8 PERP nc-24</v>
      </c>
      <c r="F47" s="8" t="e">
        <f t="shared" ref="F47:AK47" ca="1" si="57">F$25-F29</f>
        <v>#VALUE!</v>
      </c>
      <c r="G47" s="8">
        <f t="shared" ca="1" si="57"/>
        <v>-6.8870000000000005</v>
      </c>
      <c r="H47" s="8">
        <f t="shared" ca="1" si="57"/>
        <v>-21.971000000000004</v>
      </c>
      <c r="I47" s="8">
        <f t="shared" ca="1" si="57"/>
        <v>-9.1599999999999682</v>
      </c>
      <c r="J47" s="8">
        <f t="shared" ca="1" si="57"/>
        <v>-15.596000000000004</v>
      </c>
      <c r="K47" s="8">
        <f t="shared" ca="1" si="57"/>
        <v>-2.8659999999999854</v>
      </c>
      <c r="L47" s="8">
        <f t="shared" ca="1" si="57"/>
        <v>27.151999999999987</v>
      </c>
      <c r="M47" s="8">
        <f t="shared" ca="1" si="57"/>
        <v>4.9850000000000136</v>
      </c>
      <c r="N47" s="8">
        <f t="shared" ca="1" si="57"/>
        <v>15.531999999999982</v>
      </c>
      <c r="O47" s="8">
        <f t="shared" ca="1" si="57"/>
        <v>-15.300999999999988</v>
      </c>
      <c r="P47" s="8">
        <f t="shared" ca="1" si="57"/>
        <v>-3.18100000000004</v>
      </c>
      <c r="Q47" s="8">
        <f t="shared" ca="1" si="57"/>
        <v>8.01400000000001</v>
      </c>
      <c r="R47" s="8">
        <f t="shared" ca="1" si="57"/>
        <v>46.870000000000005</v>
      </c>
      <c r="S47" s="8">
        <f t="shared" ca="1" si="57"/>
        <v>60.951000000000022</v>
      </c>
      <c r="T47" s="8">
        <f t="shared" ca="1" si="57"/>
        <v>12.589999999999975</v>
      </c>
      <c r="U47" s="8">
        <f t="shared" ca="1" si="57"/>
        <v>13.269000000000005</v>
      </c>
      <c r="V47" s="8">
        <f t="shared" ca="1" si="57"/>
        <v>-9.01400000000001</v>
      </c>
      <c r="W47" s="8">
        <f t="shared" ca="1" si="57"/>
        <v>-19.545999999999992</v>
      </c>
      <c r="X47" s="8">
        <f t="shared" ca="1" si="57"/>
        <v>-20.988999999999976</v>
      </c>
      <c r="Y47" s="8">
        <f t="shared" ca="1" si="57"/>
        <v>-12.028999999999996</v>
      </c>
      <c r="Z47" s="8">
        <f t="shared" ca="1" si="57"/>
        <v>0.45099999999996498</v>
      </c>
      <c r="AA47" s="8">
        <f t="shared" ca="1" si="57"/>
        <v>-7.5589999999999691</v>
      </c>
      <c r="AB47" s="8">
        <f t="shared" ca="1" si="57"/>
        <v>-28.12700000000001</v>
      </c>
      <c r="AC47" s="8">
        <f t="shared" ca="1" si="57"/>
        <v>-26.894000000000005</v>
      </c>
      <c r="AD47" s="8">
        <f t="shared" ca="1" si="57"/>
        <v>-20.618999999999971</v>
      </c>
      <c r="AE47" s="8">
        <f t="shared" ca="1" si="57"/>
        <v>-19.550000000000011</v>
      </c>
      <c r="AF47" s="8">
        <f t="shared" ca="1" si="57"/>
        <v>-13.045999999999992</v>
      </c>
      <c r="AG47" s="8">
        <f t="shared" ca="1" si="57"/>
        <v>-31.42900000000003</v>
      </c>
      <c r="AH47" s="8">
        <f t="shared" ca="1" si="57"/>
        <v>-44.23399999999998</v>
      </c>
      <c r="AI47" s="8">
        <f t="shared" ca="1" si="57"/>
        <v>-50.716999999999985</v>
      </c>
      <c r="AJ47" s="8">
        <f t="shared" ca="1" si="57"/>
        <v>-36.474999999999966</v>
      </c>
      <c r="AK47" s="8">
        <f t="shared" ca="1" si="57"/>
        <v>-34.359999999999957</v>
      </c>
      <c r="AL47" s="8">
        <f t="shared" ref="AL47:BQ47" ca="1" si="58">AL$25-AL29</f>
        <v>-35.310999999999979</v>
      </c>
      <c r="AM47" s="8">
        <f t="shared" ca="1" si="58"/>
        <v>-37.311000000000035</v>
      </c>
      <c r="AN47" s="8">
        <f t="shared" ca="1" si="58"/>
        <v>-40.000999999999976</v>
      </c>
      <c r="AO47" s="8">
        <f t="shared" ca="1" si="58"/>
        <v>-35.83499999999998</v>
      </c>
      <c r="AP47" s="8">
        <f t="shared" ca="1" si="58"/>
        <v>-43.345000000000027</v>
      </c>
      <c r="AQ47" s="8">
        <f t="shared" ca="1" si="58"/>
        <v>-66.779999999999973</v>
      </c>
      <c r="AR47" s="8">
        <f t="shared" ca="1" si="58"/>
        <v>-32.245000000000005</v>
      </c>
      <c r="AS47" s="8">
        <f t="shared" ca="1" si="58"/>
        <v>-25.5</v>
      </c>
      <c r="AT47" s="8">
        <f t="shared" ca="1" si="58"/>
        <v>-13.399999999999977</v>
      </c>
      <c r="AU47" s="8">
        <f t="shared" ca="1" si="58"/>
        <v>19.932999999999993</v>
      </c>
      <c r="AV47" s="8">
        <f t="shared" ca="1" si="58"/>
        <v>-0.1239999999999668</v>
      </c>
      <c r="AW47" s="8">
        <f t="shared" ca="1" si="58"/>
        <v>21.08099999999996</v>
      </c>
      <c r="AX47" s="8">
        <f t="shared" ca="1" si="58"/>
        <v>-34.013000000000034</v>
      </c>
      <c r="AY47" s="8">
        <f t="shared" ca="1" si="58"/>
        <v>-52.793999999999983</v>
      </c>
      <c r="AZ47" s="8">
        <f t="shared" ca="1" si="58"/>
        <v>-35.381000000000029</v>
      </c>
      <c r="BA47" s="8">
        <f t="shared" ca="1" si="58"/>
        <v>-11.37700000000001</v>
      </c>
      <c r="BB47" s="8">
        <f t="shared" ca="1" si="58"/>
        <v>-14.555000000000007</v>
      </c>
      <c r="BC47" s="8">
        <f t="shared" ca="1" si="58"/>
        <v>7.5139999999999532</v>
      </c>
      <c r="BD47" s="8">
        <f t="shared" ca="1" si="58"/>
        <v>66.33499999999998</v>
      </c>
      <c r="BE47" s="8">
        <f t="shared" ca="1" si="58"/>
        <v>55.351999999999975</v>
      </c>
      <c r="BF47" s="8">
        <f t="shared" ca="1" si="58"/>
        <v>-12.973999999999933</v>
      </c>
      <c r="BG47" s="8">
        <f t="shared" ca="1" si="58"/>
        <v>-5.0960000000000036</v>
      </c>
      <c r="BH47" s="8">
        <f t="shared" ca="1" si="58"/>
        <v>-68.588999999999942</v>
      </c>
      <c r="BI47" s="8">
        <f t="shared" ca="1" si="58"/>
        <v>-73.619000000000028</v>
      </c>
      <c r="BJ47" s="8">
        <f t="shared" ca="1" si="58"/>
        <v>-64.948999999999955</v>
      </c>
      <c r="BK47" s="8">
        <f t="shared" ca="1" si="58"/>
        <v>-39.67999999999995</v>
      </c>
      <c r="BL47" s="8">
        <f t="shared" ca="1" si="58"/>
        <v>-27.631999999999948</v>
      </c>
      <c r="BM47" s="8">
        <f t="shared" ca="1" si="58"/>
        <v>-53.693000000000097</v>
      </c>
      <c r="BN47" s="8">
        <f t="shared" ca="1" si="58"/>
        <v>-41.680000000000007</v>
      </c>
      <c r="BO47" s="8">
        <f t="shared" ca="1" si="58"/>
        <v>22.295999999999992</v>
      </c>
      <c r="BP47" s="8">
        <f t="shared" ca="1" si="58"/>
        <v>142.60500000000002</v>
      </c>
      <c r="BQ47" s="8">
        <f t="shared" ca="1" si="58"/>
        <v>50.023000000000025</v>
      </c>
      <c r="BR47" s="8">
        <f t="shared" ref="BR47:CW47" ca="1" si="59">BR$25-BR29</f>
        <v>-10.023000000000025</v>
      </c>
      <c r="BS47" s="8">
        <f t="shared" ca="1" si="59"/>
        <v>82.19500000000005</v>
      </c>
      <c r="BT47" s="8">
        <f t="shared" ca="1" si="59"/>
        <v>-21.530000000000086</v>
      </c>
      <c r="BU47" s="8">
        <f t="shared" ca="1" si="59"/>
        <v>-99.699000000000069</v>
      </c>
      <c r="BV47" s="8">
        <f t="shared" ca="1" si="59"/>
        <v>-99.132999999999925</v>
      </c>
      <c r="BW47" s="8">
        <f t="shared" ca="1" si="59"/>
        <v>-76.686000000000035</v>
      </c>
      <c r="BX47" s="8">
        <f t="shared" ca="1" si="59"/>
        <v>11.471000000000004</v>
      </c>
      <c r="BY47" s="8">
        <f t="shared" ca="1" si="59"/>
        <v>-52.047000000000025</v>
      </c>
      <c r="BZ47" s="8">
        <f t="shared" ca="1" si="59"/>
        <v>33.985000000000014</v>
      </c>
      <c r="CA47" s="8">
        <f t="shared" ca="1" si="59"/>
        <v>59.176999999999964</v>
      </c>
      <c r="CB47" s="8">
        <f t="shared" ca="1" si="59"/>
        <v>-5.36099999999999</v>
      </c>
      <c r="CC47" s="8">
        <f t="shared" ca="1" si="59"/>
        <v>27.03000000000003</v>
      </c>
      <c r="CD47" s="8">
        <f t="shared" ca="1" si="59"/>
        <v>51.81</v>
      </c>
      <c r="CE47" s="8">
        <f t="shared" ca="1" si="59"/>
        <v>73.263999999999982</v>
      </c>
      <c r="CF47" s="8">
        <f t="shared" ca="1" si="59"/>
        <v>85.98399999999998</v>
      </c>
      <c r="CG47" s="8">
        <f t="shared" ca="1" si="59"/>
        <v>55.30400000000003</v>
      </c>
      <c r="CH47" s="8">
        <f t="shared" ca="1" si="59"/>
        <v>25.670999999999992</v>
      </c>
      <c r="CI47" s="8">
        <f t="shared" ca="1" si="59"/>
        <v>37.375999999999976</v>
      </c>
      <c r="CJ47" s="8">
        <f t="shared" ca="1" si="59"/>
        <v>60.442000000000007</v>
      </c>
      <c r="CK47" s="8">
        <f t="shared" ca="1" si="59"/>
        <v>62.267000000000024</v>
      </c>
      <c r="CL47" s="8">
        <f t="shared" ca="1" si="59"/>
        <v>52.27600000000001</v>
      </c>
      <c r="CM47" s="8">
        <f t="shared" ca="1" si="59"/>
        <v>78.547999999999973</v>
      </c>
      <c r="CN47" s="8">
        <f t="shared" ca="1" si="59"/>
        <v>76.47</v>
      </c>
      <c r="CO47" s="8">
        <f t="shared" ca="1" si="59"/>
        <v>76.082999999999998</v>
      </c>
      <c r="CP47" s="8">
        <f t="shared" ca="1" si="59"/>
        <v>73.039999999999964</v>
      </c>
      <c r="CQ47" s="8">
        <f t="shared" ca="1" si="59"/>
        <v>75.430999999999983</v>
      </c>
      <c r="CR47" s="8">
        <f t="shared" ca="1" si="59"/>
        <v>74.938000000000017</v>
      </c>
      <c r="CS47" s="8">
        <f t="shared" ca="1" si="59"/>
        <v>73.222999999999985</v>
      </c>
      <c r="CT47" s="8">
        <f t="shared" ca="1" si="59"/>
        <v>77.845000000000027</v>
      </c>
      <c r="CU47" s="8">
        <f t="shared" ca="1" si="59"/>
        <v>77.671999999999969</v>
      </c>
      <c r="CV47" s="8">
        <f t="shared" ca="1" si="59"/>
        <v>73.188000000000017</v>
      </c>
      <c r="CW47" s="8">
        <f t="shared" ca="1" si="59"/>
        <v>73.480000000000018</v>
      </c>
      <c r="CX47" s="8">
        <f t="shared" ref="CX47:EC47" ca="1" si="60">CX$25-CX29</f>
        <v>79.04200000000003</v>
      </c>
      <c r="CY47" s="8">
        <f t="shared" ca="1" si="60"/>
        <v>80.661000000000001</v>
      </c>
      <c r="CZ47" s="8">
        <f t="shared" ca="1" si="60"/>
        <v>79.25</v>
      </c>
      <c r="DA47" s="8">
        <f t="shared" ca="1" si="60"/>
        <v>69.35899999999998</v>
      </c>
      <c r="DB47" s="8">
        <f t="shared" ca="1" si="60"/>
        <v>68.060999999999979</v>
      </c>
      <c r="DC47" s="8">
        <f t="shared" ca="1" si="60"/>
        <v>65.376000000000005</v>
      </c>
      <c r="DD47" s="8">
        <f t="shared" ca="1" si="60"/>
        <v>72.132000000000033</v>
      </c>
      <c r="DE47" s="8">
        <f t="shared" ca="1" si="60"/>
        <v>74.496000000000009</v>
      </c>
      <c r="DF47" s="8">
        <f t="shared" ca="1" si="60"/>
        <v>60.769000000000005</v>
      </c>
      <c r="DG47" s="8">
        <f t="shared" ca="1" si="60"/>
        <v>71.460999999999984</v>
      </c>
      <c r="DH47" s="8">
        <f t="shared" ca="1" si="60"/>
        <v>71.350999999999971</v>
      </c>
      <c r="DI47" s="8">
        <f t="shared" ca="1" si="60"/>
        <v>77.231999999999999</v>
      </c>
      <c r="DJ47" s="8">
        <f t="shared" ca="1" si="60"/>
        <v>76.184000000000026</v>
      </c>
      <c r="DK47" s="8">
        <f t="shared" ca="1" si="60"/>
        <v>78.237000000000023</v>
      </c>
      <c r="DL47" s="8">
        <f t="shared" ca="1" si="60"/>
        <v>79.97999999999999</v>
      </c>
      <c r="DM47" s="8">
        <f t="shared" ca="1" si="60"/>
        <v>73.361000000000018</v>
      </c>
      <c r="DN47" s="8">
        <f t="shared" ca="1" si="60"/>
        <v>65.255999999999972</v>
      </c>
      <c r="DO47" s="8">
        <f t="shared" ca="1" si="60"/>
        <v>66.351999999999975</v>
      </c>
      <c r="DP47" s="8">
        <f t="shared" ca="1" si="60"/>
        <v>70.827000000000027</v>
      </c>
      <c r="DQ47" s="8">
        <f t="shared" ca="1" si="60"/>
        <v>68.576000000000022</v>
      </c>
      <c r="DR47" s="8">
        <f t="shared" ca="1" si="60"/>
        <v>70.178999999999974</v>
      </c>
      <c r="DS47" s="8">
        <f t="shared" ca="1" si="60"/>
        <v>61.844999999999999</v>
      </c>
      <c r="DT47" s="8">
        <f t="shared" ca="1" si="60"/>
        <v>62.741000000000042</v>
      </c>
      <c r="DU47" s="8">
        <f t="shared" ca="1" si="60"/>
        <v>65.15300000000002</v>
      </c>
      <c r="DV47" s="8">
        <f t="shared" ca="1" si="60"/>
        <v>64.752999999999986</v>
      </c>
      <c r="DW47" s="8">
        <f t="shared" ca="1" si="60"/>
        <v>67.137000000000029</v>
      </c>
      <c r="DX47" s="8">
        <f t="shared" ca="1" si="60"/>
        <v>69.819999999999993</v>
      </c>
      <c r="DY47" s="8">
        <f t="shared" ca="1" si="60"/>
        <v>74.955999999999989</v>
      </c>
      <c r="DZ47" s="8">
        <f t="shared" ca="1" si="60"/>
        <v>71.600999999999999</v>
      </c>
      <c r="EA47" s="8">
        <f t="shared" ca="1" si="60"/>
        <v>70.994999999999976</v>
      </c>
      <c r="EB47" s="8">
        <f t="shared" ca="1" si="60"/>
        <v>71.635999999999996</v>
      </c>
      <c r="EC47" s="8">
        <f t="shared" ca="1" si="60"/>
        <v>71.212999999999994</v>
      </c>
      <c r="ED47" s="8">
        <f t="shared" ref="ED47:FI47" ca="1" si="61">ED$25-ED29</f>
        <v>71.506999999999977</v>
      </c>
      <c r="EE47" s="8">
        <f t="shared" ca="1" si="61"/>
        <v>73.745000000000005</v>
      </c>
      <c r="EF47" s="8">
        <f t="shared" ca="1" si="61"/>
        <v>70.790999999999997</v>
      </c>
      <c r="EG47" s="8">
        <f t="shared" ca="1" si="61"/>
        <v>73.025000000000006</v>
      </c>
      <c r="EH47" s="8">
        <f t="shared" ca="1" si="61"/>
        <v>70.45999999999998</v>
      </c>
      <c r="EI47" s="8">
        <f t="shared" ca="1" si="61"/>
        <v>71.685000000000002</v>
      </c>
      <c r="EJ47" s="8">
        <f t="shared" ca="1" si="61"/>
        <v>68.537000000000006</v>
      </c>
      <c r="EK47" s="8">
        <f t="shared" ca="1" si="61"/>
        <v>74.591999999999985</v>
      </c>
      <c r="EL47" s="8">
        <f t="shared" ca="1" si="61"/>
        <v>79.79000000000002</v>
      </c>
      <c r="EM47" s="8">
        <f t="shared" ca="1" si="61"/>
        <v>75.349999999999994</v>
      </c>
      <c r="EN47" s="8">
        <f t="shared" ca="1" si="61"/>
        <v>73.766999999999996</v>
      </c>
      <c r="EO47" s="8">
        <f t="shared" ca="1" si="61"/>
        <v>66.198999999999984</v>
      </c>
      <c r="EP47" s="8">
        <f t="shared" ca="1" si="61"/>
        <v>56.631000000000029</v>
      </c>
      <c r="EQ47" s="8">
        <f t="shared" ca="1" si="61"/>
        <v>68.745000000000005</v>
      </c>
      <c r="ER47" s="8">
        <f t="shared" ca="1" si="61"/>
        <v>65.36099999999999</v>
      </c>
      <c r="ES47" s="8">
        <f t="shared" ca="1" si="61"/>
        <v>65.921000000000021</v>
      </c>
      <c r="ET47" s="8">
        <f t="shared" ca="1" si="61"/>
        <v>68.980000000000018</v>
      </c>
      <c r="EU47" s="8">
        <f t="shared" ca="1" si="61"/>
        <v>73.718000000000018</v>
      </c>
      <c r="EV47" s="8">
        <f t="shared" ca="1" si="61"/>
        <v>78.462999999999994</v>
      </c>
      <c r="EW47" s="8">
        <f t="shared" ca="1" si="61"/>
        <v>67.004999999999995</v>
      </c>
      <c r="EX47" s="8">
        <f t="shared" ca="1" si="61"/>
        <v>64.662000000000035</v>
      </c>
      <c r="EY47" s="8">
        <f t="shared" ca="1" si="61"/>
        <v>60.897999999999996</v>
      </c>
      <c r="EZ47" s="8">
        <f t="shared" ca="1" si="61"/>
        <v>67.681000000000012</v>
      </c>
      <c r="FA47" s="8">
        <f t="shared" ca="1" si="61"/>
        <v>69.568000000000012</v>
      </c>
      <c r="FB47" s="8">
        <f t="shared" ca="1" si="61"/>
        <v>71.058000000000021</v>
      </c>
      <c r="FC47" s="8">
        <f t="shared" ca="1" si="61"/>
        <v>65.38300000000001</v>
      </c>
      <c r="FD47" s="8">
        <f t="shared" ca="1" si="61"/>
        <v>60.63900000000001</v>
      </c>
      <c r="FE47" s="8">
        <f t="shared" ca="1" si="61"/>
        <v>64.786000000000001</v>
      </c>
      <c r="FF47" s="8">
        <f t="shared" ca="1" si="61"/>
        <v>64.541000000000025</v>
      </c>
      <c r="FG47" s="8">
        <f t="shared" ca="1" si="61"/>
        <v>63.545999999999992</v>
      </c>
      <c r="FH47" s="8">
        <f t="shared" ca="1" si="61"/>
        <v>65.800999999999988</v>
      </c>
      <c r="FI47" s="8">
        <f t="shared" ca="1" si="61"/>
        <v>63.187999999999988</v>
      </c>
      <c r="FJ47" s="8">
        <f t="shared" ref="FJ47:GN47" ca="1" si="62">FJ$25-FJ29</f>
        <v>78.126999999999981</v>
      </c>
      <c r="FK47" s="8">
        <f t="shared" ca="1" si="62"/>
        <v>76.472999999999985</v>
      </c>
      <c r="FL47" s="8">
        <f t="shared" ca="1" si="62"/>
        <v>64.656999999999982</v>
      </c>
      <c r="FM47" s="8">
        <f t="shared" ca="1" si="62"/>
        <v>59.260999999999996</v>
      </c>
      <c r="FN47" s="8">
        <f t="shared" ca="1" si="62"/>
        <v>60.293000000000035</v>
      </c>
      <c r="FO47" s="8">
        <f t="shared" ca="1" si="62"/>
        <v>68.886000000000024</v>
      </c>
      <c r="FP47" s="8">
        <f t="shared" ca="1" si="62"/>
        <v>81.702999999999975</v>
      </c>
      <c r="FQ47" s="8">
        <f t="shared" ca="1" si="62"/>
        <v>85.591000000000008</v>
      </c>
      <c r="FR47" s="8">
        <f t="shared" ca="1" si="62"/>
        <v>82.749000000000024</v>
      </c>
      <c r="FS47" s="8">
        <f t="shared" ca="1" si="62"/>
        <v>78.365000000000009</v>
      </c>
      <c r="FT47" s="8">
        <f t="shared" ca="1" si="62"/>
        <v>78.197000000000003</v>
      </c>
      <c r="FU47" s="8">
        <f t="shared" ca="1" si="62"/>
        <v>82.502999999999986</v>
      </c>
      <c r="FV47" s="8">
        <f t="shared" ca="1" si="62"/>
        <v>78.06</v>
      </c>
      <c r="FW47" s="8">
        <f t="shared" ca="1" si="62"/>
        <v>76.419000000000011</v>
      </c>
      <c r="FX47" s="8">
        <f t="shared" ca="1" si="62"/>
        <v>75.546000000000021</v>
      </c>
      <c r="FY47" s="8">
        <f t="shared" ca="1" si="62"/>
        <v>73.59899999999999</v>
      </c>
      <c r="FZ47" s="8">
        <f t="shared" ca="1" si="62"/>
        <v>66.786000000000001</v>
      </c>
      <c r="GA47" s="8">
        <f t="shared" ca="1" si="62"/>
        <v>73.271000000000015</v>
      </c>
      <c r="GB47" s="8">
        <f t="shared" ca="1" si="62"/>
        <v>70.379000000000019</v>
      </c>
      <c r="GC47" s="8">
        <f t="shared" ca="1" si="62"/>
        <v>67.18199999999996</v>
      </c>
      <c r="GD47" s="8">
        <f t="shared" ca="1" si="62"/>
        <v>59.020000000000039</v>
      </c>
      <c r="GE47" s="8">
        <f t="shared" ca="1" si="62"/>
        <v>65.901999999999987</v>
      </c>
      <c r="GF47" s="8">
        <f t="shared" ca="1" si="62"/>
        <v>69.226000000000056</v>
      </c>
      <c r="GG47" s="8">
        <f t="shared" ca="1" si="62"/>
        <v>61.197999999999979</v>
      </c>
      <c r="GH47" s="8">
        <f t="shared" ca="1" si="62"/>
        <v>62.057999999999993</v>
      </c>
      <c r="GI47" s="8">
        <f t="shared" ca="1" si="62"/>
        <v>72.413999999999987</v>
      </c>
      <c r="GJ47" s="8">
        <f t="shared" ca="1" si="62"/>
        <v>68.73599999999999</v>
      </c>
      <c r="GK47" s="8">
        <f t="shared" ca="1" si="62"/>
        <v>69.591000000000008</v>
      </c>
      <c r="GL47" s="8">
        <f t="shared" ca="1" si="62"/>
        <v>67.280999999999949</v>
      </c>
      <c r="GM47" s="8">
        <f t="shared" ca="1" si="62"/>
        <v>63.44599999999997</v>
      </c>
      <c r="GN47" s="8">
        <f t="shared" ca="1" si="62"/>
        <v>61.100999999999999</v>
      </c>
      <c r="GO47" s="8">
        <f ca="1">GO$25-GO29</f>
        <v>54.787000000000035</v>
      </c>
      <c r="GP47" s="8">
        <f t="shared" ref="GP47:HU47" ca="1" si="63">GP$25-GP29</f>
        <v>62.645999999999958</v>
      </c>
      <c r="GQ47" s="8">
        <f t="shared" ca="1" si="63"/>
        <v>50.790999999999997</v>
      </c>
      <c r="GR47" s="8">
        <f t="shared" ca="1" si="63"/>
        <v>45.386000000000024</v>
      </c>
      <c r="GS47" s="8">
        <f t="shared" ca="1" si="63"/>
        <v>51.288999999999987</v>
      </c>
      <c r="GT47" s="8">
        <f t="shared" ca="1" si="63"/>
        <v>53.140000000000015</v>
      </c>
      <c r="GU47" s="8">
        <f t="shared" ca="1" si="63"/>
        <v>64.736000000000018</v>
      </c>
      <c r="GV47" s="8">
        <f t="shared" ca="1" si="63"/>
        <v>84.852000000000004</v>
      </c>
      <c r="GW47" s="8">
        <f t="shared" ca="1" si="63"/>
        <v>47.543000000000006</v>
      </c>
      <c r="GX47" s="8">
        <f t="shared" ca="1" si="63"/>
        <v>48.069999999999993</v>
      </c>
      <c r="GY47" s="8">
        <f t="shared" ca="1" si="63"/>
        <v>54.662000000000035</v>
      </c>
      <c r="GZ47" s="8">
        <f t="shared" ca="1" si="63"/>
        <v>48.105999999999995</v>
      </c>
      <c r="HA47" s="8">
        <f t="shared" ca="1" si="63"/>
        <v>62.257999999999981</v>
      </c>
      <c r="HB47" s="8">
        <f t="shared" ca="1" si="63"/>
        <v>58.235000000000014</v>
      </c>
      <c r="HC47" s="8">
        <f t="shared" ca="1" si="63"/>
        <v>49.555000000000007</v>
      </c>
      <c r="HD47" s="8">
        <f t="shared" ca="1" si="63"/>
        <v>54.576000000000022</v>
      </c>
      <c r="HE47" s="8">
        <f t="shared" ca="1" si="63"/>
        <v>57.048999999999978</v>
      </c>
      <c r="HF47" s="8">
        <f t="shared" ca="1" si="63"/>
        <v>56.572000000000003</v>
      </c>
      <c r="HG47" s="8">
        <f t="shared" ca="1" si="63"/>
        <v>47.15100000000001</v>
      </c>
      <c r="HH47" s="8">
        <f t="shared" ca="1" si="63"/>
        <v>48.935999999999979</v>
      </c>
      <c r="HI47" s="8">
        <f t="shared" ca="1" si="63"/>
        <v>51.941000000000031</v>
      </c>
      <c r="HJ47" s="8">
        <f t="shared" ca="1" si="63"/>
        <v>49.900000000000034</v>
      </c>
      <c r="HK47" s="8">
        <f t="shared" ca="1" si="63"/>
        <v>65.875</v>
      </c>
      <c r="HL47" s="8">
        <f t="shared" ca="1" si="63"/>
        <v>68.979999999999961</v>
      </c>
      <c r="HM47" s="8">
        <f t="shared" ca="1" si="63"/>
        <v>59.759999999999991</v>
      </c>
      <c r="HN47" s="8">
        <f t="shared" ca="1" si="63"/>
        <v>71.137999999999977</v>
      </c>
      <c r="HO47" s="8">
        <f t="shared" ca="1" si="63"/>
        <v>59.566000000000031</v>
      </c>
      <c r="HP47" s="8">
        <f t="shared" ca="1" si="63"/>
        <v>40.90500000000003</v>
      </c>
      <c r="HQ47" s="8">
        <f t="shared" ca="1" si="63"/>
        <v>44.203000000000031</v>
      </c>
      <c r="HR47" s="8">
        <f t="shared" ca="1" si="63"/>
        <v>48.035999999999945</v>
      </c>
      <c r="HS47" s="8">
        <f t="shared" ca="1" si="63"/>
        <v>65.138000000000034</v>
      </c>
      <c r="HT47" s="8">
        <f t="shared" ca="1" si="63"/>
        <v>63.76400000000001</v>
      </c>
      <c r="HU47" s="8">
        <f t="shared" ca="1" si="63"/>
        <v>74.973000000000013</v>
      </c>
      <c r="HV47" s="8">
        <f t="shared" ref="HV47:IZ47" ca="1" si="64">HV$25-HV29</f>
        <v>72.800999999999988</v>
      </c>
      <c r="HW47" s="8">
        <f t="shared" ca="1" si="64"/>
        <v>82.250999999999976</v>
      </c>
      <c r="HX47" s="8">
        <f t="shared" ca="1" si="64"/>
        <v>55.129999999999995</v>
      </c>
      <c r="HY47" s="8">
        <f t="shared" ca="1" si="64"/>
        <v>52.059000000000026</v>
      </c>
      <c r="HZ47" s="8">
        <f t="shared" ca="1" si="64"/>
        <v>63.224999999999966</v>
      </c>
      <c r="IA47" s="8">
        <f t="shared" ca="1" si="64"/>
        <v>64.110000000000014</v>
      </c>
      <c r="IB47" s="8">
        <f t="shared" ca="1" si="64"/>
        <v>53.798000000000002</v>
      </c>
      <c r="IC47" s="8">
        <f t="shared" ca="1" si="64"/>
        <v>66.026999999999987</v>
      </c>
      <c r="ID47" s="8">
        <f t="shared" ca="1" si="64"/>
        <v>64.319000000000017</v>
      </c>
      <c r="IE47" s="8">
        <f t="shared" ca="1" si="64"/>
        <v>79.545999999999992</v>
      </c>
      <c r="IF47" s="8">
        <f t="shared" ca="1" si="64"/>
        <v>67.076999999999998</v>
      </c>
      <c r="IG47" s="8">
        <f t="shared" ca="1" si="64"/>
        <v>63.399000000000001</v>
      </c>
      <c r="IH47" s="8">
        <f t="shared" ca="1" si="64"/>
        <v>56.673999999999978</v>
      </c>
      <c r="II47" s="8">
        <f t="shared" ca="1" si="64"/>
        <v>58.981999999999971</v>
      </c>
      <c r="IJ47" s="8">
        <f t="shared" ca="1" si="64"/>
        <v>49.641999999999996</v>
      </c>
      <c r="IK47" s="8">
        <f t="shared" ca="1" si="64"/>
        <v>52.257000000000005</v>
      </c>
      <c r="IL47" s="8">
        <f t="shared" ca="1" si="64"/>
        <v>62.581000000000017</v>
      </c>
      <c r="IM47" s="8">
        <f t="shared" ca="1" si="64"/>
        <v>59.897999999999968</v>
      </c>
      <c r="IN47" s="8">
        <f t="shared" ca="1" si="64"/>
        <v>64.295000000000016</v>
      </c>
      <c r="IO47" s="8">
        <f t="shared" ca="1" si="64"/>
        <v>75.012</v>
      </c>
      <c r="IP47" s="8">
        <f t="shared" ca="1" si="64"/>
        <v>69.84899999999999</v>
      </c>
      <c r="IQ47" s="8">
        <f t="shared" ca="1" si="64"/>
        <v>60.079999999999984</v>
      </c>
      <c r="IR47" s="8">
        <f t="shared" ca="1" si="64"/>
        <v>58.474999999999966</v>
      </c>
      <c r="IS47" s="8">
        <f t="shared" ca="1" si="64"/>
        <v>72.569000000000017</v>
      </c>
      <c r="IT47" s="8">
        <f t="shared" ca="1" si="64"/>
        <v>75.317999999999984</v>
      </c>
      <c r="IU47" s="8">
        <f t="shared" ca="1" si="64"/>
        <v>63.662999999999954</v>
      </c>
      <c r="IV47" s="8">
        <f t="shared" ca="1" si="64"/>
        <v>57.849999999999966</v>
      </c>
      <c r="IW47" s="8">
        <f t="shared" ca="1" si="64"/>
        <v>69.113</v>
      </c>
      <c r="IX47" s="8">
        <f t="shared" ca="1" si="64"/>
        <v>62.573999999999955</v>
      </c>
      <c r="IY47" s="8">
        <f t="shared" ca="1" si="64"/>
        <v>59.091000000000008</v>
      </c>
      <c r="IZ47" s="8">
        <f t="shared" ca="1" si="64"/>
        <v>57.883000000000038</v>
      </c>
      <c r="JA47" s="8">
        <f ca="1">JA$25-JA29</f>
        <v>51.309000000000026</v>
      </c>
      <c r="JB47" s="8">
        <f t="shared" ref="JB47:KG47" ca="1" si="65">JB$25-JB29</f>
        <v>47.77800000000002</v>
      </c>
      <c r="JC47" s="8">
        <f t="shared" ca="1" si="65"/>
        <v>44.370999999999981</v>
      </c>
      <c r="JD47" s="8">
        <f t="shared" ca="1" si="65"/>
        <v>48.686999999999955</v>
      </c>
      <c r="JE47" s="8">
        <f t="shared" ca="1" si="65"/>
        <v>55.664000000000044</v>
      </c>
      <c r="JF47" s="8">
        <f t="shared" ca="1" si="65"/>
        <v>51.728000000000009</v>
      </c>
      <c r="JG47" s="8">
        <f t="shared" ca="1" si="65"/>
        <v>30.781000000000006</v>
      </c>
      <c r="JH47" s="8">
        <f t="shared" ca="1" si="65"/>
        <v>28.512999999999977</v>
      </c>
      <c r="JI47" s="8">
        <f t="shared" ca="1" si="65"/>
        <v>28.603000000000009</v>
      </c>
      <c r="JJ47" s="8">
        <f t="shared" ca="1" si="65"/>
        <v>16.161000000000001</v>
      </c>
      <c r="JK47" s="8">
        <f t="shared" ca="1" si="65"/>
        <v>38.935999999999979</v>
      </c>
      <c r="JL47" s="8">
        <f t="shared" ca="1" si="65"/>
        <v>32.742000000000019</v>
      </c>
      <c r="JM47" s="8">
        <f t="shared" ca="1" si="65"/>
        <v>24.861999999999966</v>
      </c>
      <c r="JN47" s="8">
        <f t="shared" ca="1" si="65"/>
        <v>31.850999999999999</v>
      </c>
      <c r="JO47" s="8">
        <f t="shared" ca="1" si="65"/>
        <v>32.883000000000038</v>
      </c>
      <c r="JP47" s="8">
        <f t="shared" ca="1" si="65"/>
        <v>30.218000000000018</v>
      </c>
      <c r="JQ47" s="8">
        <f t="shared" ca="1" si="65"/>
        <v>12.482000000000028</v>
      </c>
      <c r="JR47" s="8">
        <f t="shared" ca="1" si="65"/>
        <v>12.06800000000004</v>
      </c>
      <c r="JS47" s="8">
        <f t="shared" ca="1" si="65"/>
        <v>20.526999999999987</v>
      </c>
      <c r="JT47" s="8">
        <f t="shared" ca="1" si="65"/>
        <v>13.591999999999985</v>
      </c>
      <c r="JU47" s="8">
        <f t="shared" ca="1" si="65"/>
        <v>18.185000000000002</v>
      </c>
      <c r="JV47" s="8">
        <f t="shared" ca="1" si="65"/>
        <v>10.675000000000011</v>
      </c>
      <c r="JW47" s="8">
        <f t="shared" ca="1" si="65"/>
        <v>12.252999999999986</v>
      </c>
      <c r="JX47" s="8">
        <f t="shared" ca="1" si="65"/>
        <v>-0.51400000000001</v>
      </c>
      <c r="JY47" s="8">
        <f t="shared" ca="1" si="65"/>
        <v>10.937000000000012</v>
      </c>
      <c r="JZ47" s="8">
        <f t="shared" ca="1" si="65"/>
        <v>15.19599999999997</v>
      </c>
      <c r="KA47" s="8">
        <f t="shared" ca="1" si="65"/>
        <v>21.26400000000001</v>
      </c>
      <c r="KB47" s="8">
        <f t="shared" ca="1" si="65"/>
        <v>20.377999999999986</v>
      </c>
      <c r="KC47" s="8">
        <f t="shared" ca="1" si="65"/>
        <v>30.133000000000038</v>
      </c>
      <c r="KD47" s="8">
        <f t="shared" ca="1" si="65"/>
        <v>11.995000000000005</v>
      </c>
      <c r="KE47" s="8">
        <f t="shared" ca="1" si="65"/>
        <v>9.2420000000000186</v>
      </c>
      <c r="KF47" s="8">
        <f t="shared" ca="1" si="65"/>
        <v>-1.3700000000000045</v>
      </c>
      <c r="KG47" s="8">
        <f t="shared" ca="1" si="65"/>
        <v>9.8900000000000432</v>
      </c>
      <c r="KH47" s="8">
        <f t="shared" ref="KH47:LL47" ca="1" si="66">KH$25-KH29</f>
        <v>-8.9619999999999891</v>
      </c>
      <c r="KI47" s="8">
        <f t="shared" ca="1" si="66"/>
        <v>-12.83499999999998</v>
      </c>
      <c r="KJ47" s="8">
        <f t="shared" ca="1" si="66"/>
        <v>-18.944999999999993</v>
      </c>
      <c r="KK47" s="8">
        <f t="shared" ca="1" si="66"/>
        <v>-1.3759999999999764</v>
      </c>
      <c r="KL47" s="8">
        <f t="shared" ca="1" si="66"/>
        <v>0.61200000000002319</v>
      </c>
      <c r="KM47" s="8">
        <f t="shared" ca="1" si="66"/>
        <v>8.5640000000000214</v>
      </c>
      <c r="KN47" s="8">
        <f t="shared" ca="1" si="66"/>
        <v>-3.8810000000000286</v>
      </c>
      <c r="KO47" s="8">
        <f t="shared" ca="1" si="66"/>
        <v>-4.6990000000000123</v>
      </c>
      <c r="KP47" s="8">
        <f t="shared" ca="1" si="66"/>
        <v>-11.02800000000002</v>
      </c>
      <c r="KQ47" s="8">
        <f t="shared" ca="1" si="66"/>
        <v>-10.15300000000002</v>
      </c>
      <c r="KR47" s="8">
        <f t="shared" ca="1" si="66"/>
        <v>-7.6429999999999723</v>
      </c>
      <c r="KS47" s="8">
        <f t="shared" ca="1" si="66"/>
        <v>-6.3980000000000246</v>
      </c>
      <c r="KT47" s="8">
        <f t="shared" ca="1" si="66"/>
        <v>-11.884999999999991</v>
      </c>
      <c r="KU47" s="8">
        <f t="shared" ca="1" si="66"/>
        <v>-10.435000000000002</v>
      </c>
      <c r="KV47" s="8">
        <f t="shared" ca="1" si="66"/>
        <v>-4.2119999999999891</v>
      </c>
      <c r="KW47" s="8">
        <f t="shared" ca="1" si="66"/>
        <v>-1.1139999999999759</v>
      </c>
      <c r="KX47" s="8">
        <f t="shared" ca="1" si="66"/>
        <v>8.4939999999999714</v>
      </c>
      <c r="KY47" s="8">
        <f t="shared" ca="1" si="66"/>
        <v>4.5149999999999864</v>
      </c>
      <c r="KZ47" s="8">
        <f t="shared" ca="1" si="66"/>
        <v>-4.2599999999999909</v>
      </c>
      <c r="LA47" s="8">
        <f t="shared" ca="1" si="66"/>
        <v>-5.3980000000000246</v>
      </c>
      <c r="LB47" s="8">
        <f t="shared" ca="1" si="66"/>
        <v>-17.045999999999992</v>
      </c>
      <c r="LC47" s="8">
        <f t="shared" ca="1" si="66"/>
        <v>-9.4700000000000273</v>
      </c>
      <c r="LD47" s="8">
        <f t="shared" ca="1" si="66"/>
        <v>-13.394000000000005</v>
      </c>
      <c r="LE47" s="8">
        <f t="shared" ca="1" si="66"/>
        <v>-4.450999999999965</v>
      </c>
      <c r="LF47" s="8">
        <f t="shared" ca="1" si="66"/>
        <v>-9.9370000000000118</v>
      </c>
      <c r="LG47" s="8">
        <f t="shared" ca="1" si="66"/>
        <v>10.576000000000022</v>
      </c>
      <c r="LH47" s="8">
        <f t="shared" ca="1" si="66"/>
        <v>2.507000000000005</v>
      </c>
      <c r="LI47" s="8">
        <f t="shared" ca="1" si="66"/>
        <v>4.875</v>
      </c>
      <c r="LJ47" s="8">
        <f t="shared" ca="1" si="66"/>
        <v>-3.9360000000000355</v>
      </c>
      <c r="LK47" s="8">
        <f t="shared" ca="1" si="66"/>
        <v>3.9739999999999895</v>
      </c>
      <c r="LL47" s="8">
        <f t="shared" ca="1" si="66"/>
        <v>-15.45999999999998</v>
      </c>
      <c r="LM47" s="8">
        <f ca="1">LM$25-LM29</f>
        <v>-14.564000000000021</v>
      </c>
      <c r="LN47" s="8">
        <f t="shared" ref="LN47:MS47" ca="1" si="67">LN$25-LN29</f>
        <v>-19.408999999999992</v>
      </c>
      <c r="LO47" s="8">
        <f t="shared" ca="1" si="67"/>
        <v>-23.223000000000013</v>
      </c>
      <c r="LP47" s="8">
        <f t="shared" ca="1" si="67"/>
        <v>-4.1299999999999955</v>
      </c>
      <c r="LQ47" s="8">
        <f t="shared" ca="1" si="67"/>
        <v>-9.8969999999999914</v>
      </c>
      <c r="LR47" s="8">
        <f t="shared" ca="1" si="67"/>
        <v>-16.913000000000011</v>
      </c>
      <c r="LS47" s="8">
        <f t="shared" ca="1" si="67"/>
        <v>1.9959999999999809</v>
      </c>
      <c r="LT47" s="8">
        <f t="shared" ca="1" si="67"/>
        <v>-3.6290000000000191</v>
      </c>
      <c r="LU47" s="8">
        <f t="shared" ca="1" si="67"/>
        <v>-2.8100000000000023</v>
      </c>
      <c r="LV47" s="8">
        <f t="shared" ca="1" si="67"/>
        <v>-12.206999999999994</v>
      </c>
      <c r="LW47" s="8">
        <f t="shared" ca="1" si="67"/>
        <v>-21.972000000000037</v>
      </c>
      <c r="LX47" s="8">
        <f t="shared" ca="1" si="67"/>
        <v>-25.774000000000001</v>
      </c>
      <c r="LY47" s="8">
        <f t="shared" ca="1" si="67"/>
        <v>-20.800000000000011</v>
      </c>
      <c r="LZ47" s="8">
        <f t="shared" ca="1" si="67"/>
        <v>-11.925000000000011</v>
      </c>
      <c r="MA47" s="8">
        <f t="shared" ca="1" si="67"/>
        <v>-14.100999999999999</v>
      </c>
      <c r="MB47" s="8">
        <f t="shared" ca="1" si="67"/>
        <v>-17.081999999999994</v>
      </c>
      <c r="MC47" s="8">
        <f t="shared" ca="1" si="67"/>
        <v>-6.4979999999999905</v>
      </c>
      <c r="MD47" s="8">
        <f t="shared" ca="1" si="67"/>
        <v>-5.6890000000000214</v>
      </c>
      <c r="ME47" s="8">
        <f t="shared" ca="1" si="67"/>
        <v>-10.128000000000043</v>
      </c>
      <c r="MF47" s="8">
        <f t="shared" ca="1" si="67"/>
        <v>-14.259000000000015</v>
      </c>
      <c r="MG47" s="8">
        <f t="shared" ca="1" si="67"/>
        <v>-32.94599999999997</v>
      </c>
      <c r="MH47" s="8">
        <f t="shared" ca="1" si="67"/>
        <v>-35.728000000000009</v>
      </c>
      <c r="MI47" s="8">
        <f t="shared" ca="1" si="67"/>
        <v>-32.81699999999995</v>
      </c>
      <c r="MJ47" s="8">
        <f t="shared" ca="1" si="67"/>
        <v>-28.920000000000016</v>
      </c>
      <c r="MK47" s="8">
        <f t="shared" ca="1" si="67"/>
        <v>-29.141999999999996</v>
      </c>
      <c r="ML47" s="8">
        <f t="shared" ca="1" si="67"/>
        <v>-36.153999999999996</v>
      </c>
      <c r="MM47" s="8">
        <f t="shared" ca="1" si="67"/>
        <v>-31.944999999999993</v>
      </c>
      <c r="MN47" s="8">
        <f t="shared" ca="1" si="67"/>
        <v>-23.066000000000031</v>
      </c>
      <c r="MO47" s="8">
        <f t="shared" ca="1" si="67"/>
        <v>-16.15500000000003</v>
      </c>
      <c r="MP47" s="8">
        <f t="shared" ca="1" si="67"/>
        <v>-32.947000000000003</v>
      </c>
      <c r="MQ47" s="8">
        <f t="shared" ca="1" si="67"/>
        <v>-47.915999999999997</v>
      </c>
      <c r="MR47" s="8">
        <f t="shared" ca="1" si="67"/>
        <v>-44.268000000000029</v>
      </c>
      <c r="MS47" s="8">
        <f t="shared" ca="1" si="67"/>
        <v>-23.153999999999996</v>
      </c>
      <c r="MT47" s="8">
        <f t="shared" ref="MT47:NX47" ca="1" si="68">MT$25-MT29</f>
        <v>-18.531999999999982</v>
      </c>
      <c r="MU47" s="8">
        <f t="shared" ca="1" si="68"/>
        <v>-32.677999999999997</v>
      </c>
      <c r="MV47" s="8">
        <f t="shared" ca="1" si="68"/>
        <v>-28.538000000000011</v>
      </c>
      <c r="MW47" s="8">
        <f t="shared" ca="1" si="68"/>
        <v>-20.494000000000028</v>
      </c>
      <c r="MX47" s="8">
        <f t="shared" ca="1" si="68"/>
        <v>-34.31899999999996</v>
      </c>
      <c r="MY47" s="8">
        <f t="shared" ca="1" si="68"/>
        <v>-39.743999999999971</v>
      </c>
      <c r="MZ47" s="8">
        <f t="shared" ca="1" si="68"/>
        <v>-35.843000000000018</v>
      </c>
      <c r="NA47" s="8">
        <f t="shared" ca="1" si="68"/>
        <v>-30.587999999999965</v>
      </c>
      <c r="NB47" s="8">
        <f t="shared" ca="1" si="68"/>
        <v>-38.932999999999993</v>
      </c>
      <c r="NC47" s="8">
        <f t="shared" ca="1" si="68"/>
        <v>-39.94399999999996</v>
      </c>
      <c r="ND47" s="8">
        <f t="shared" ca="1" si="68"/>
        <v>-44.033999999999992</v>
      </c>
      <c r="NE47" s="8">
        <f t="shared" ca="1" si="68"/>
        <v>-31.697999999999979</v>
      </c>
      <c r="NF47" s="8">
        <f t="shared" ca="1" si="68"/>
        <v>-24.658999999999992</v>
      </c>
      <c r="NG47" s="8">
        <f t="shared" ca="1" si="68"/>
        <v>-48.97399999999999</v>
      </c>
      <c r="NH47" s="8">
        <f t="shared" ca="1" si="68"/>
        <v>-25.473000000000013</v>
      </c>
      <c r="NI47" s="8">
        <f t="shared" ca="1" si="68"/>
        <v>-41.795000000000016</v>
      </c>
      <c r="NJ47" s="8">
        <f t="shared" ca="1" si="68"/>
        <v>-52</v>
      </c>
      <c r="NK47" s="8">
        <f t="shared" ca="1" si="68"/>
        <v>-32.789999999999964</v>
      </c>
      <c r="NL47" s="8">
        <f t="shared" ca="1" si="68"/>
        <v>-44.622000000000014</v>
      </c>
      <c r="NM47" s="8">
        <f t="shared" ca="1" si="68"/>
        <v>-15.295999999999992</v>
      </c>
      <c r="NN47" s="8">
        <f t="shared" ca="1" si="68"/>
        <v>-31.16700000000003</v>
      </c>
      <c r="NO47" s="8">
        <f t="shared" ca="1" si="68"/>
        <v>-42.803999999999974</v>
      </c>
      <c r="NP47" s="8">
        <f t="shared" ca="1" si="68"/>
        <v>-44.990999999999985</v>
      </c>
      <c r="NQ47" s="8">
        <f t="shared" ca="1" si="68"/>
        <v>-59.379000000000019</v>
      </c>
      <c r="NR47" s="8">
        <f t="shared" ca="1" si="68"/>
        <v>-52.374000000000024</v>
      </c>
      <c r="NS47" s="8">
        <f t="shared" ca="1" si="68"/>
        <v>-39.15100000000001</v>
      </c>
      <c r="NT47" s="8">
        <f t="shared" ca="1" si="68"/>
        <v>-38.528999999999996</v>
      </c>
      <c r="NU47" s="8">
        <f t="shared" ca="1" si="68"/>
        <v>-40.901999999999987</v>
      </c>
      <c r="NV47" s="8">
        <f t="shared" ca="1" si="68"/>
        <v>-37.281000000000006</v>
      </c>
      <c r="NW47" s="8">
        <f t="shared" ca="1" si="68"/>
        <v>-38.007000000000005</v>
      </c>
      <c r="NX47" s="8">
        <f t="shared" ca="1" si="68"/>
        <v>-43.283999999999992</v>
      </c>
      <c r="NY47" s="8">
        <f ca="1">NY$25-NY29</f>
        <v>-39.01400000000001</v>
      </c>
      <c r="NZ47" s="8">
        <f t="shared" ref="NZ47:PE47" ca="1" si="69">NZ$25-NZ29</f>
        <v>-43.562000000000012</v>
      </c>
      <c r="OA47" s="8">
        <f t="shared" ca="1" si="69"/>
        <v>-39.995000000000005</v>
      </c>
      <c r="OB47" s="8">
        <f t="shared" ca="1" si="69"/>
        <v>-41.312000000000012</v>
      </c>
      <c r="OC47" s="8">
        <f t="shared" ca="1" si="69"/>
        <v>-29.572000000000003</v>
      </c>
      <c r="OD47" s="8">
        <f t="shared" ca="1" si="69"/>
        <v>-31.80600000000004</v>
      </c>
      <c r="OE47" s="8">
        <f t="shared" ca="1" si="69"/>
        <v>-52.84899999999999</v>
      </c>
      <c r="OF47" s="8">
        <f t="shared" ca="1" si="69"/>
        <v>-60.938999999999965</v>
      </c>
      <c r="OG47" s="8">
        <f t="shared" ca="1" si="69"/>
        <v>-55.36099999999999</v>
      </c>
      <c r="OH47" s="8">
        <f t="shared" ca="1" si="69"/>
        <v>-63.84899999999999</v>
      </c>
      <c r="OI47" s="8">
        <f t="shared" ca="1" si="69"/>
        <v>-62.954000000000008</v>
      </c>
      <c r="OJ47" s="8">
        <f t="shared" ca="1" si="69"/>
        <v>-61.915999999999997</v>
      </c>
      <c r="OK47" s="8">
        <f t="shared" ca="1" si="69"/>
        <v>-37.411000000000001</v>
      </c>
      <c r="OL47" s="8">
        <f t="shared" ca="1" si="69"/>
        <v>-57.572999999999979</v>
      </c>
      <c r="OM47" s="8">
        <f t="shared" ca="1" si="69"/>
        <v>-59.129999999999995</v>
      </c>
      <c r="ON47" s="8">
        <f t="shared" ca="1" si="69"/>
        <v>-57.084000000000003</v>
      </c>
      <c r="OO47" s="8">
        <f t="shared" ca="1" si="69"/>
        <v>-54.515999999999963</v>
      </c>
      <c r="OP47" s="8">
        <f t="shared" ca="1" si="69"/>
        <v>-44.274999999999977</v>
      </c>
      <c r="OQ47" s="8">
        <f t="shared" ca="1" si="69"/>
        <v>-52.600999999999999</v>
      </c>
      <c r="OR47" s="8">
        <f t="shared" ca="1" si="69"/>
        <v>-51.796999999999969</v>
      </c>
      <c r="OS47" s="8">
        <f t="shared" ca="1" si="69"/>
        <v>-39.769999999999982</v>
      </c>
      <c r="OT47" s="8">
        <f t="shared" ca="1" si="69"/>
        <v>-64.442999999999984</v>
      </c>
      <c r="OU47" s="8">
        <f t="shared" ca="1" si="69"/>
        <v>-45.711000000000013</v>
      </c>
      <c r="OV47" s="8">
        <f t="shared" ca="1" si="69"/>
        <v>-42.906000000000006</v>
      </c>
      <c r="OW47" s="8">
        <f t="shared" ca="1" si="69"/>
        <v>-48.81</v>
      </c>
      <c r="OX47" s="8">
        <f t="shared" ca="1" si="69"/>
        <v>-41.293999999999983</v>
      </c>
      <c r="OY47" s="8">
        <f t="shared" ca="1" si="69"/>
        <v>-34.511000000000024</v>
      </c>
      <c r="OZ47" s="8">
        <f t="shared" ca="1" si="69"/>
        <v>-40.480000000000018</v>
      </c>
      <c r="PA47" s="8">
        <f t="shared" ca="1" si="69"/>
        <v>-20.5</v>
      </c>
      <c r="PB47" s="8">
        <f t="shared" ca="1" si="69"/>
        <v>-4.3779999999999859</v>
      </c>
      <c r="PC47" s="8">
        <f t="shared" ca="1" si="69"/>
        <v>-2.6990000000000123</v>
      </c>
      <c r="PD47" s="8">
        <f t="shared" ca="1" si="69"/>
        <v>-8.0599999999999454</v>
      </c>
      <c r="PE47" s="8">
        <f t="shared" ca="1" si="69"/>
        <v>-2.714999999999975</v>
      </c>
      <c r="PF47" s="8">
        <f t="shared" ref="PF47:QJ47" ca="1" si="70">PF$25-PF29</f>
        <v>2.0010000000000332</v>
      </c>
      <c r="PG47" s="8">
        <f t="shared" ca="1" si="70"/>
        <v>8.8880000000000337</v>
      </c>
      <c r="PH47" s="8">
        <f t="shared" ca="1" si="70"/>
        <v>-5.5500000000000114</v>
      </c>
      <c r="PI47" s="8">
        <f t="shared" ca="1" si="70"/>
        <v>2.5319999999999823</v>
      </c>
      <c r="PJ47" s="8">
        <f t="shared" ca="1" si="70"/>
        <v>12.65100000000001</v>
      </c>
      <c r="PK47" s="8">
        <f t="shared" ca="1" si="70"/>
        <v>-26.771999999999991</v>
      </c>
      <c r="PL47" s="8">
        <f t="shared" ca="1" si="70"/>
        <v>-19.243999999999971</v>
      </c>
      <c r="PM47" s="8">
        <f t="shared" ca="1" si="70"/>
        <v>-22.640000000000043</v>
      </c>
      <c r="PN47" s="8">
        <f t="shared" ca="1" si="70"/>
        <v>-14.728000000000009</v>
      </c>
      <c r="PO47" s="8">
        <f t="shared" ca="1" si="70"/>
        <v>-3.6789999999999736</v>
      </c>
      <c r="PP47" s="8">
        <f t="shared" ca="1" si="70"/>
        <v>-16.255999999999972</v>
      </c>
      <c r="PQ47" s="8">
        <f t="shared" ca="1" si="70"/>
        <v>-8.8029999999999973</v>
      </c>
      <c r="PR47" s="8">
        <f t="shared" ca="1" si="70"/>
        <v>-4.8830000000000382</v>
      </c>
      <c r="PS47" s="8">
        <f t="shared" ca="1" si="70"/>
        <v>-11.020000000000039</v>
      </c>
      <c r="PT47" s="8">
        <f t="shared" ca="1" si="70"/>
        <v>-6.8059999999999832</v>
      </c>
      <c r="PU47" s="8">
        <f t="shared" ca="1" si="70"/>
        <v>-3.0409999999999968</v>
      </c>
      <c r="PV47" s="8">
        <f t="shared" ca="1" si="70"/>
        <v>-12.225000000000023</v>
      </c>
      <c r="PW47" s="8">
        <f t="shared" ca="1" si="70"/>
        <v>3.4630000000000223</v>
      </c>
      <c r="PX47" s="8">
        <f t="shared" ca="1" si="70"/>
        <v>1.4119999999999777</v>
      </c>
      <c r="PY47" s="8">
        <f t="shared" ca="1" si="70"/>
        <v>-2.7949999999999591</v>
      </c>
      <c r="PZ47" s="8">
        <f t="shared" ca="1" si="70"/>
        <v>3.2370000000000232</v>
      </c>
      <c r="QA47" s="8">
        <f t="shared" ca="1" si="70"/>
        <v>5.3900000000000432</v>
      </c>
      <c r="QB47" s="8">
        <f t="shared" ca="1" si="70"/>
        <v>7.4959999999999809</v>
      </c>
      <c r="QC47" s="8">
        <f t="shared" ca="1" si="70"/>
        <v>0.78899999999998727</v>
      </c>
      <c r="QD47" s="8">
        <f t="shared" ca="1" si="70"/>
        <v>8.0889999999999986</v>
      </c>
      <c r="QE47" s="8">
        <f t="shared" ca="1" si="70"/>
        <v>0.63999999999998636</v>
      </c>
      <c r="QF47" s="8">
        <f t="shared" ca="1" si="70"/>
        <v>9.0349999999999682</v>
      </c>
      <c r="QG47" s="8">
        <f t="shared" ca="1" si="70"/>
        <v>10.478999999999985</v>
      </c>
      <c r="QH47" s="8">
        <f t="shared" ca="1" si="70"/>
        <v>1.728999999999985</v>
      </c>
      <c r="QI47" s="8">
        <f t="shared" ca="1" si="70"/>
        <v>2.6329999999999814</v>
      </c>
      <c r="QJ47" s="8">
        <f t="shared" ca="1" si="70"/>
        <v>4.4569999999999936</v>
      </c>
      <c r="QK47" s="8">
        <f ca="1">QK$25-QK29</f>
        <v>2.5009999999999764</v>
      </c>
      <c r="QL47" s="8">
        <f t="shared" ref="QL47:RQ47" ca="1" si="71">QL$25-QL29</f>
        <v>4.2939999999999827</v>
      </c>
      <c r="QM47" s="8">
        <f t="shared" ca="1" si="71"/>
        <v>4.8509999999999991</v>
      </c>
      <c r="QN47" s="8">
        <f t="shared" ca="1" si="71"/>
        <v>3.1940000000000168</v>
      </c>
      <c r="QO47" s="8">
        <f t="shared" ca="1" si="71"/>
        <v>6.9420000000000073</v>
      </c>
      <c r="QP47" s="8">
        <f t="shared" ca="1" si="71"/>
        <v>1.7220000000000368</v>
      </c>
      <c r="QQ47" s="8">
        <f t="shared" ca="1" si="71"/>
        <v>-4.1839999999999691</v>
      </c>
      <c r="QR47" s="8">
        <f t="shared" ca="1" si="71"/>
        <v>6.0780000000000314</v>
      </c>
      <c r="QS47" s="8">
        <f t="shared" ca="1" si="71"/>
        <v>9.8770000000000095</v>
      </c>
      <c r="QT47" s="8">
        <f t="shared" ca="1" si="71"/>
        <v>11.601999999999975</v>
      </c>
      <c r="QU47" s="8">
        <f t="shared" ca="1" si="71"/>
        <v>4.4599999999999795</v>
      </c>
      <c r="QV47" s="8">
        <f t="shared" ca="1" si="71"/>
        <v>4.8330000000000268</v>
      </c>
      <c r="QW47" s="8">
        <f t="shared" ca="1" si="71"/>
        <v>3.6910000000000309</v>
      </c>
      <c r="QX47" s="8">
        <f t="shared" ca="1" si="71"/>
        <v>-0.43500000000000227</v>
      </c>
      <c r="QY47" s="8">
        <f t="shared" ca="1" si="71"/>
        <v>-1.2400000000000091</v>
      </c>
      <c r="QZ47" s="8">
        <f t="shared" ca="1" si="71"/>
        <v>0.12400000000002365</v>
      </c>
      <c r="RA47" s="8">
        <f t="shared" ca="1" si="71"/>
        <v>6.5129999999999768</v>
      </c>
      <c r="RB47" s="8">
        <f t="shared" ca="1" si="71"/>
        <v>7.8570000000000277</v>
      </c>
      <c r="RC47" s="8">
        <f t="shared" ca="1" si="71"/>
        <v>9.3910000000000196</v>
      </c>
      <c r="RD47" s="8">
        <f t="shared" ca="1" si="71"/>
        <v>7.9920000000000186</v>
      </c>
      <c r="RE47" s="8">
        <f t="shared" ca="1" si="71"/>
        <v>6.09699999999998</v>
      </c>
      <c r="RF47" s="8">
        <f t="shared" ca="1" si="71"/>
        <v>11.545000000000016</v>
      </c>
      <c r="RG47" s="8">
        <f t="shared" ca="1" si="71"/>
        <v>19.074999999999989</v>
      </c>
      <c r="RH47" s="8">
        <f t="shared" ca="1" si="71"/>
        <v>14.246000000000038</v>
      </c>
      <c r="RI47" s="8">
        <f t="shared" ca="1" si="71"/>
        <v>14.038000000000011</v>
      </c>
      <c r="RJ47" s="8">
        <f t="shared" ca="1" si="71"/>
        <v>14.447000000000003</v>
      </c>
      <c r="RK47" s="8">
        <f t="shared" ca="1" si="71"/>
        <v>9.4479999999999791</v>
      </c>
      <c r="RL47" s="8">
        <f t="shared" ca="1" si="71"/>
        <v>17.144999999999982</v>
      </c>
      <c r="RM47" s="8">
        <f t="shared" ca="1" si="71"/>
        <v>13.436000000000035</v>
      </c>
      <c r="RN47" s="8">
        <f t="shared" ca="1" si="71"/>
        <v>8.7749999999999773</v>
      </c>
      <c r="RO47" s="8">
        <f t="shared" ca="1" si="71"/>
        <v>15.263999999999953</v>
      </c>
      <c r="RP47" s="8">
        <f t="shared" ca="1" si="71"/>
        <v>17.719000000000051</v>
      </c>
      <c r="RQ47" s="8">
        <f t="shared" ca="1" si="71"/>
        <v>22.736999999999966</v>
      </c>
      <c r="RR47" s="8">
        <f t="shared" ref="RR47:SQ47" ca="1" si="72">RR$25-RR29</f>
        <v>15.569999999999993</v>
      </c>
      <c r="RS47" s="8">
        <f t="shared" ca="1" si="72"/>
        <v>14.614000000000033</v>
      </c>
      <c r="RT47" s="8">
        <f t="shared" ca="1" si="72"/>
        <v>12.88900000000001</v>
      </c>
      <c r="RU47" s="8">
        <f t="shared" ca="1" si="72"/>
        <v>25.062999999999988</v>
      </c>
      <c r="RV47" s="8">
        <f t="shared" ca="1" si="72"/>
        <v>21.915999999999997</v>
      </c>
      <c r="RW47" s="8">
        <f t="shared" ca="1" si="72"/>
        <v>19.346000000000004</v>
      </c>
      <c r="RX47" s="8">
        <f t="shared" ca="1" si="72"/>
        <v>22.706999999999994</v>
      </c>
      <c r="RY47" s="8">
        <f t="shared" ca="1" si="72"/>
        <v>42.620999999999981</v>
      </c>
      <c r="RZ47" s="8">
        <f t="shared" ca="1" si="72"/>
        <v>24.480999999999995</v>
      </c>
      <c r="SA47" s="8">
        <f t="shared" ca="1" si="72"/>
        <v>25.985000000000014</v>
      </c>
      <c r="SB47" s="8">
        <f t="shared" ca="1" si="72"/>
        <v>26.956000000000017</v>
      </c>
      <c r="SC47" s="8">
        <f t="shared" ca="1" si="72"/>
        <v>24.580000000000041</v>
      </c>
      <c r="SD47" s="8">
        <f t="shared" ca="1" si="72"/>
        <v>27.130999999999972</v>
      </c>
      <c r="SE47" s="8">
        <f t="shared" ca="1" si="72"/>
        <v>30.265999999999963</v>
      </c>
      <c r="SF47" s="8">
        <f t="shared" ca="1" si="72"/>
        <v>27.70999999999998</v>
      </c>
      <c r="SG47" s="8">
        <f t="shared" ca="1" si="72"/>
        <v>33.258999999999958</v>
      </c>
      <c r="SH47" s="8">
        <f t="shared" ca="1" si="72"/>
        <v>33.317000000000007</v>
      </c>
      <c r="SI47" s="8">
        <f t="shared" ca="1" si="72"/>
        <v>34.634999999999991</v>
      </c>
      <c r="SJ47" s="8">
        <f t="shared" ca="1" si="72"/>
        <v>19.063000000000045</v>
      </c>
      <c r="SK47" s="8">
        <f t="shared" ca="1" si="72"/>
        <v>31.456999999999994</v>
      </c>
      <c r="SL47" s="8">
        <f t="shared" ca="1" si="72"/>
        <v>37.976999999999975</v>
      </c>
      <c r="SM47" s="8">
        <f t="shared" ca="1" si="72"/>
        <v>42.045000000000016</v>
      </c>
      <c r="SN47" s="8">
        <f t="shared" ca="1" si="72"/>
        <v>40.563999999999965</v>
      </c>
      <c r="SO47" s="8">
        <f t="shared" ca="1" si="72"/>
        <v>32.103999999999985</v>
      </c>
      <c r="SP47" s="8">
        <f t="shared" ca="1" si="72"/>
        <v>34.004999999999995</v>
      </c>
      <c r="SQ47" s="8">
        <f t="shared" ca="1" si="72"/>
        <v>23.377999999999986</v>
      </c>
    </row>
    <row r="48" spans="1:514" x14ac:dyDescent="0.25">
      <c r="A48" s="2">
        <f t="shared" si="26"/>
        <v>6</v>
      </c>
      <c r="B48" s="4" t="str">
        <f t="shared" si="9"/>
        <v>VW 5 1/8 PERP nc-23</v>
      </c>
      <c r="C48" s="4" t="str">
        <f t="shared" si="27"/>
        <v>VW 3 1/2 PERP nc-30-VW 5 1/8 PERP nc-23</v>
      </c>
      <c r="F48" s="8" t="e">
        <f t="shared" ref="F48:AK48" ca="1" si="73">F$25-F30</f>
        <v>#VALUE!</v>
      </c>
      <c r="G48" s="8">
        <f t="shared" ca="1" si="73"/>
        <v>37.881000000000029</v>
      </c>
      <c r="H48" s="8">
        <f t="shared" ca="1" si="73"/>
        <v>24.238</v>
      </c>
      <c r="I48" s="8">
        <f t="shared" ca="1" si="73"/>
        <v>36.891999999999996</v>
      </c>
      <c r="J48" s="8">
        <f t="shared" ca="1" si="73"/>
        <v>28.856000000000051</v>
      </c>
      <c r="K48" s="8">
        <f t="shared" ca="1" si="73"/>
        <v>40.147000000000048</v>
      </c>
      <c r="L48" s="8">
        <f t="shared" ca="1" si="73"/>
        <v>69.716999999999985</v>
      </c>
      <c r="M48" s="8">
        <f t="shared" ca="1" si="73"/>
        <v>42.400000000000034</v>
      </c>
      <c r="N48" s="8">
        <f t="shared" ca="1" si="73"/>
        <v>55.086999999999989</v>
      </c>
      <c r="O48" s="8">
        <f t="shared" ca="1" si="73"/>
        <v>29.978000000000009</v>
      </c>
      <c r="P48" s="8">
        <f t="shared" ca="1" si="73"/>
        <v>31.281000000000006</v>
      </c>
      <c r="Q48" s="8">
        <f t="shared" ca="1" si="73"/>
        <v>44.217000000000041</v>
      </c>
      <c r="R48" s="8">
        <f t="shared" ca="1" si="73"/>
        <v>82.808999999999969</v>
      </c>
      <c r="S48" s="8">
        <f t="shared" ca="1" si="73"/>
        <v>98.959000000000003</v>
      </c>
      <c r="T48" s="8">
        <f t="shared" ca="1" si="73"/>
        <v>49.561999999999955</v>
      </c>
      <c r="U48" s="8">
        <f t="shared" ca="1" si="73"/>
        <v>53.33499999999998</v>
      </c>
      <c r="V48" s="8">
        <f t="shared" ca="1" si="73"/>
        <v>30.921999999999969</v>
      </c>
      <c r="W48" s="8">
        <f t="shared" ca="1" si="73"/>
        <v>25.426000000000045</v>
      </c>
      <c r="X48" s="8">
        <f t="shared" ca="1" si="73"/>
        <v>25.961000000000013</v>
      </c>
      <c r="Y48" s="8">
        <f t="shared" ca="1" si="73"/>
        <v>33.366000000000042</v>
      </c>
      <c r="Z48" s="8">
        <f t="shared" ca="1" si="73"/>
        <v>44.322999999999979</v>
      </c>
      <c r="AA48" s="8">
        <f t="shared" ca="1" si="73"/>
        <v>31.014999999999986</v>
      </c>
      <c r="AB48" s="8">
        <f t="shared" ca="1" si="73"/>
        <v>15.966000000000008</v>
      </c>
      <c r="AC48" s="8">
        <f t="shared" ca="1" si="73"/>
        <v>13.898000000000025</v>
      </c>
      <c r="AD48" s="8">
        <f t="shared" ca="1" si="73"/>
        <v>16.468000000000018</v>
      </c>
      <c r="AE48" s="8">
        <f t="shared" ca="1" si="73"/>
        <v>13.576999999999998</v>
      </c>
      <c r="AF48" s="8">
        <f t="shared" ca="1" si="73"/>
        <v>19.387999999999977</v>
      </c>
      <c r="AG48" s="8">
        <f t="shared" ca="1" si="73"/>
        <v>-1.9840000000000373</v>
      </c>
      <c r="AH48" s="8">
        <f t="shared" ca="1" si="73"/>
        <v>-18.995999999999981</v>
      </c>
      <c r="AI48" s="8">
        <f t="shared" ca="1" si="73"/>
        <v>-23.40100000000001</v>
      </c>
      <c r="AJ48" s="8">
        <f t="shared" ca="1" si="73"/>
        <v>-14.838999999999999</v>
      </c>
      <c r="AK48" s="8">
        <f t="shared" ca="1" si="73"/>
        <v>-16.156000000000006</v>
      </c>
      <c r="AL48" s="8">
        <f t="shared" ref="AL48:BQ48" ca="1" si="74">AL$25-AL30</f>
        <v>-16.595000000000027</v>
      </c>
      <c r="AM48" s="8">
        <f t="shared" ca="1" si="74"/>
        <v>-17.010000000000048</v>
      </c>
      <c r="AN48" s="8">
        <f t="shared" ca="1" si="74"/>
        <v>-23.026999999999987</v>
      </c>
      <c r="AO48" s="8">
        <f t="shared" ca="1" si="74"/>
        <v>-32.675999999999988</v>
      </c>
      <c r="AP48" s="8">
        <f t="shared" ca="1" si="74"/>
        <v>-40.379000000000019</v>
      </c>
      <c r="AQ48" s="8">
        <f t="shared" ca="1" si="74"/>
        <v>-66.243999999999971</v>
      </c>
      <c r="AR48" s="8">
        <f t="shared" ca="1" si="74"/>
        <v>-32.79000000000002</v>
      </c>
      <c r="AS48" s="8">
        <f t="shared" ca="1" si="74"/>
        <v>-23.751000000000033</v>
      </c>
      <c r="AT48" s="8">
        <f t="shared" ca="1" si="74"/>
        <v>-10.067000000000007</v>
      </c>
      <c r="AU48" s="8">
        <f t="shared" ca="1" si="74"/>
        <v>25.909999999999968</v>
      </c>
      <c r="AV48" s="8">
        <f t="shared" ca="1" si="74"/>
        <v>2.5680000000000405</v>
      </c>
      <c r="AW48" s="8">
        <f t="shared" ca="1" si="74"/>
        <v>24.355999999999995</v>
      </c>
      <c r="AX48" s="8">
        <f t="shared" ca="1" si="74"/>
        <v>-26.247000000000014</v>
      </c>
      <c r="AY48" s="8">
        <f t="shared" ca="1" si="74"/>
        <v>-42.951000000000022</v>
      </c>
      <c r="AZ48" s="8">
        <f t="shared" ca="1" si="74"/>
        <v>-26.393000000000029</v>
      </c>
      <c r="BA48" s="8">
        <f t="shared" ca="1" si="74"/>
        <v>-4.3829999999999814</v>
      </c>
      <c r="BB48" s="8">
        <f t="shared" ca="1" si="74"/>
        <v>-12.432000000000016</v>
      </c>
      <c r="BC48" s="8">
        <f t="shared" ca="1" si="74"/>
        <v>19.192999999999984</v>
      </c>
      <c r="BD48" s="8">
        <f t="shared" ca="1" si="74"/>
        <v>76.159999999999968</v>
      </c>
      <c r="BE48" s="8">
        <f t="shared" ca="1" si="74"/>
        <v>72.962999999999965</v>
      </c>
      <c r="BF48" s="8">
        <f t="shared" ca="1" si="74"/>
        <v>21.560000000000059</v>
      </c>
      <c r="BG48" s="8">
        <f t="shared" ca="1" si="74"/>
        <v>40.2349999999999</v>
      </c>
      <c r="BH48" s="8">
        <f t="shared" ca="1" si="74"/>
        <v>-6.0639999999999645</v>
      </c>
      <c r="BI48" s="8">
        <f t="shared" ca="1" si="74"/>
        <v>-18.23599999999999</v>
      </c>
      <c r="BJ48" s="8">
        <f t="shared" ca="1" si="74"/>
        <v>-17.289999999999964</v>
      </c>
      <c r="BK48" s="8">
        <f t="shared" ca="1" si="74"/>
        <v>-8.3669999999999618</v>
      </c>
      <c r="BL48" s="8">
        <f t="shared" ca="1" si="74"/>
        <v>-3.8940000000000055</v>
      </c>
      <c r="BM48" s="8">
        <f t="shared" ca="1" si="74"/>
        <v>-45.239000000000033</v>
      </c>
      <c r="BN48" s="8">
        <f t="shared" ca="1" si="74"/>
        <v>-34.114999999999952</v>
      </c>
      <c r="BO48" s="8">
        <f t="shared" ca="1" si="74"/>
        <v>8.5500000000000114</v>
      </c>
      <c r="BP48" s="8">
        <f t="shared" ca="1" si="74"/>
        <v>117.19400000000002</v>
      </c>
      <c r="BQ48" s="8">
        <f t="shared" ca="1" si="74"/>
        <v>45.644999999999982</v>
      </c>
      <c r="BR48" s="8">
        <f t="shared" ref="BR48:CW48" ca="1" si="75">BR$25-BR30</f>
        <v>-19.634000000000015</v>
      </c>
      <c r="BS48" s="8">
        <f t="shared" ca="1" si="75"/>
        <v>80.783999999999992</v>
      </c>
      <c r="BT48" s="8">
        <f t="shared" ca="1" si="75"/>
        <v>-10.151000000000067</v>
      </c>
      <c r="BU48" s="8">
        <f t="shared" ca="1" si="75"/>
        <v>-85.985000000000014</v>
      </c>
      <c r="BV48" s="8">
        <f t="shared" ca="1" si="75"/>
        <v>-88.096000000000004</v>
      </c>
      <c r="BW48" s="8">
        <f t="shared" ca="1" si="75"/>
        <v>-53.134999999999991</v>
      </c>
      <c r="BX48" s="8">
        <f t="shared" ca="1" si="75"/>
        <v>31.050000000000011</v>
      </c>
      <c r="BY48" s="8">
        <f t="shared" ca="1" si="75"/>
        <v>-20.653999999999996</v>
      </c>
      <c r="BZ48" s="8">
        <f t="shared" ca="1" si="75"/>
        <v>71.675999999999988</v>
      </c>
      <c r="CA48" s="8">
        <f t="shared" ca="1" si="75"/>
        <v>98.275999999999954</v>
      </c>
      <c r="CB48" s="8">
        <f t="shared" ca="1" si="75"/>
        <v>36.85899999999998</v>
      </c>
      <c r="CC48" s="8">
        <f t="shared" ca="1" si="75"/>
        <v>57.629999999999995</v>
      </c>
      <c r="CD48" s="8">
        <f t="shared" ca="1" si="75"/>
        <v>76.243999999999971</v>
      </c>
      <c r="CE48" s="8">
        <f t="shared" ca="1" si="75"/>
        <v>96.776999999999987</v>
      </c>
      <c r="CF48" s="8">
        <f t="shared" ca="1" si="75"/>
        <v>108.99299999999999</v>
      </c>
      <c r="CG48" s="8">
        <f t="shared" ca="1" si="75"/>
        <v>78.312000000000012</v>
      </c>
      <c r="CH48" s="8">
        <f t="shared" ca="1" si="75"/>
        <v>53.809000000000026</v>
      </c>
      <c r="CI48" s="8">
        <f t="shared" ca="1" si="75"/>
        <v>69.884999999999991</v>
      </c>
      <c r="CJ48" s="8">
        <f t="shared" ca="1" si="75"/>
        <v>88.224000000000018</v>
      </c>
      <c r="CK48" s="8">
        <f t="shared" ca="1" si="75"/>
        <v>90.779000000000025</v>
      </c>
      <c r="CL48" s="8">
        <f t="shared" ca="1" si="75"/>
        <v>82.355000000000018</v>
      </c>
      <c r="CM48" s="8">
        <f t="shared" ca="1" si="75"/>
        <v>107.27599999999998</v>
      </c>
      <c r="CN48" s="8">
        <f t="shared" ca="1" si="75"/>
        <v>105.083</v>
      </c>
      <c r="CO48" s="8">
        <f t="shared" ca="1" si="75"/>
        <v>104.68199999999999</v>
      </c>
      <c r="CP48" s="8">
        <f t="shared" ca="1" si="75"/>
        <v>99.505999999999972</v>
      </c>
      <c r="CQ48" s="8">
        <f t="shared" ca="1" si="75"/>
        <v>100.91299999999998</v>
      </c>
      <c r="CR48" s="8">
        <f t="shared" ca="1" si="75"/>
        <v>98.345000000000027</v>
      </c>
      <c r="CS48" s="8">
        <f t="shared" ca="1" si="75"/>
        <v>96.207999999999998</v>
      </c>
      <c r="CT48" s="8">
        <f t="shared" ca="1" si="75"/>
        <v>98.809000000000026</v>
      </c>
      <c r="CU48" s="8">
        <f t="shared" ca="1" si="75"/>
        <v>98.918999999999983</v>
      </c>
      <c r="CV48" s="8">
        <f t="shared" ca="1" si="75"/>
        <v>93.782000000000011</v>
      </c>
      <c r="CW48" s="8">
        <f t="shared" ca="1" si="75"/>
        <v>93.622000000000014</v>
      </c>
      <c r="CX48" s="8">
        <f t="shared" ref="CX48:EC48" ca="1" si="76">CX$25-CX30</f>
        <v>96.309000000000026</v>
      </c>
      <c r="CY48" s="8">
        <f t="shared" ca="1" si="76"/>
        <v>99.378000000000014</v>
      </c>
      <c r="CZ48" s="8">
        <f t="shared" ca="1" si="76"/>
        <v>99.824999999999989</v>
      </c>
      <c r="DA48" s="8">
        <f t="shared" ca="1" si="76"/>
        <v>91.34699999999998</v>
      </c>
      <c r="DB48" s="8">
        <f t="shared" ca="1" si="76"/>
        <v>88.668999999999983</v>
      </c>
      <c r="DC48" s="8">
        <f t="shared" ca="1" si="76"/>
        <v>84.296999999999997</v>
      </c>
      <c r="DD48" s="8">
        <f t="shared" ca="1" si="76"/>
        <v>92.085000000000008</v>
      </c>
      <c r="DE48" s="8">
        <f t="shared" ca="1" si="76"/>
        <v>95.985000000000014</v>
      </c>
      <c r="DF48" s="8">
        <f t="shared" ca="1" si="76"/>
        <v>82.140999999999991</v>
      </c>
      <c r="DG48" s="8">
        <f t="shared" ca="1" si="76"/>
        <v>93.171999999999969</v>
      </c>
      <c r="DH48" s="8">
        <f t="shared" ca="1" si="76"/>
        <v>91.61099999999999</v>
      </c>
      <c r="DI48" s="8">
        <f t="shared" ca="1" si="76"/>
        <v>96.36099999999999</v>
      </c>
      <c r="DJ48" s="8">
        <f t="shared" ca="1" si="76"/>
        <v>94.921000000000021</v>
      </c>
      <c r="DK48" s="8">
        <f t="shared" ca="1" si="76"/>
        <v>98.327000000000027</v>
      </c>
      <c r="DL48" s="8">
        <f t="shared" ca="1" si="76"/>
        <v>100.93899999999996</v>
      </c>
      <c r="DM48" s="8">
        <f t="shared" ca="1" si="76"/>
        <v>97.250000000000028</v>
      </c>
      <c r="DN48" s="8">
        <f t="shared" ca="1" si="76"/>
        <v>91.228999999999985</v>
      </c>
      <c r="DO48" s="8">
        <f t="shared" ca="1" si="76"/>
        <v>93.583999999999975</v>
      </c>
      <c r="DP48" s="8">
        <f t="shared" ca="1" si="76"/>
        <v>98.718000000000018</v>
      </c>
      <c r="DQ48" s="8">
        <f t="shared" ca="1" si="76"/>
        <v>98.216000000000037</v>
      </c>
      <c r="DR48" s="8">
        <f t="shared" ca="1" si="76"/>
        <v>102.363</v>
      </c>
      <c r="DS48" s="8">
        <f t="shared" ca="1" si="76"/>
        <v>98.112000000000023</v>
      </c>
      <c r="DT48" s="8">
        <f t="shared" ca="1" si="76"/>
        <v>106.44600000000003</v>
      </c>
      <c r="DU48" s="8">
        <f t="shared" ca="1" si="76"/>
        <v>110.44000000000003</v>
      </c>
      <c r="DV48" s="8">
        <f t="shared" ca="1" si="76"/>
        <v>108.41499999999996</v>
      </c>
      <c r="DW48" s="8">
        <f t="shared" ca="1" si="76"/>
        <v>112.07300000000004</v>
      </c>
      <c r="DX48" s="8">
        <f t="shared" ca="1" si="76"/>
        <v>114.29499999999999</v>
      </c>
      <c r="DY48" s="8">
        <f t="shared" ca="1" si="76"/>
        <v>118.517</v>
      </c>
      <c r="DZ48" s="8">
        <f t="shared" ca="1" si="76"/>
        <v>114.85799999999998</v>
      </c>
      <c r="EA48" s="8">
        <f t="shared" ca="1" si="76"/>
        <v>114.83399999999997</v>
      </c>
      <c r="EB48" s="8">
        <f t="shared" ca="1" si="76"/>
        <v>114.92599999999999</v>
      </c>
      <c r="EC48" s="8">
        <f t="shared" ca="1" si="76"/>
        <v>113.97299999999998</v>
      </c>
      <c r="ED48" s="8">
        <f t="shared" ref="ED48:FI48" ca="1" si="77">ED$25-ED30</f>
        <v>114.60999999999999</v>
      </c>
      <c r="EE48" s="8">
        <f t="shared" ca="1" si="77"/>
        <v>116.679</v>
      </c>
      <c r="EF48" s="8">
        <f t="shared" ca="1" si="77"/>
        <v>114.08600000000001</v>
      </c>
      <c r="EG48" s="8">
        <f t="shared" ca="1" si="77"/>
        <v>115.46800000000002</v>
      </c>
      <c r="EH48" s="8">
        <f t="shared" ca="1" si="77"/>
        <v>114.26099999999997</v>
      </c>
      <c r="EI48" s="8">
        <f t="shared" ca="1" si="77"/>
        <v>112.50900000000001</v>
      </c>
      <c r="EJ48" s="8">
        <f t="shared" ca="1" si="77"/>
        <v>110.42600000000002</v>
      </c>
      <c r="EK48" s="8">
        <f t="shared" ca="1" si="77"/>
        <v>114.84399999999999</v>
      </c>
      <c r="EL48" s="8">
        <f t="shared" ca="1" si="77"/>
        <v>117.76900000000003</v>
      </c>
      <c r="EM48" s="8">
        <f t="shared" ca="1" si="77"/>
        <v>112.18299999999999</v>
      </c>
      <c r="EN48" s="8">
        <f t="shared" ca="1" si="77"/>
        <v>115.16800000000001</v>
      </c>
      <c r="EO48" s="8">
        <f t="shared" ca="1" si="77"/>
        <v>111.39599999999999</v>
      </c>
      <c r="EP48" s="8">
        <f t="shared" ca="1" si="77"/>
        <v>101.78700000000003</v>
      </c>
      <c r="EQ48" s="8">
        <f t="shared" ca="1" si="77"/>
        <v>114.798</v>
      </c>
      <c r="ER48" s="8">
        <f t="shared" ca="1" si="77"/>
        <v>112.96599999999998</v>
      </c>
      <c r="ES48" s="8">
        <f t="shared" ca="1" si="77"/>
        <v>111.459</v>
      </c>
      <c r="ET48" s="8">
        <f t="shared" ca="1" si="77"/>
        <v>113.34200000000001</v>
      </c>
      <c r="EU48" s="8">
        <f t="shared" ca="1" si="77"/>
        <v>116.54800000000003</v>
      </c>
      <c r="EV48" s="8">
        <f t="shared" ca="1" si="77"/>
        <v>118.821</v>
      </c>
      <c r="EW48" s="8">
        <f t="shared" ca="1" si="77"/>
        <v>106.714</v>
      </c>
      <c r="EX48" s="8">
        <f t="shared" ca="1" si="77"/>
        <v>104.68100000000001</v>
      </c>
      <c r="EY48" s="8">
        <f t="shared" ca="1" si="77"/>
        <v>100.44499999999999</v>
      </c>
      <c r="EZ48" s="8">
        <f t="shared" ca="1" si="77"/>
        <v>104.16600000000003</v>
      </c>
      <c r="FA48" s="8">
        <f t="shared" ca="1" si="77"/>
        <v>104.62800000000001</v>
      </c>
      <c r="FB48" s="8">
        <f t="shared" ca="1" si="77"/>
        <v>106.71800000000002</v>
      </c>
      <c r="FC48" s="8">
        <f t="shared" ca="1" si="77"/>
        <v>101.31300000000002</v>
      </c>
      <c r="FD48" s="8">
        <f t="shared" ca="1" si="77"/>
        <v>97.248999999999995</v>
      </c>
      <c r="FE48" s="8">
        <f t="shared" ca="1" si="77"/>
        <v>101.96100000000001</v>
      </c>
      <c r="FF48" s="8">
        <f t="shared" ca="1" si="77"/>
        <v>101.30100000000002</v>
      </c>
      <c r="FG48" s="8">
        <f t="shared" ca="1" si="77"/>
        <v>102.16399999999999</v>
      </c>
      <c r="FH48" s="8">
        <f t="shared" ca="1" si="77"/>
        <v>103.15899999999999</v>
      </c>
      <c r="FI48" s="8">
        <f t="shared" ca="1" si="77"/>
        <v>101.31100000000001</v>
      </c>
      <c r="FJ48" s="8">
        <f t="shared" ref="FJ48:GN48" ca="1" si="78">FJ$25-FJ30</f>
        <v>115.63599999999997</v>
      </c>
      <c r="FK48" s="8">
        <f t="shared" ca="1" si="78"/>
        <v>117.74000000000001</v>
      </c>
      <c r="FL48" s="8">
        <f t="shared" ca="1" si="78"/>
        <v>109.34799999999998</v>
      </c>
      <c r="FM48" s="8">
        <f t="shared" ca="1" si="78"/>
        <v>104.185</v>
      </c>
      <c r="FN48" s="8">
        <f t="shared" ca="1" si="78"/>
        <v>104.52000000000001</v>
      </c>
      <c r="FO48" s="8">
        <f t="shared" ca="1" si="78"/>
        <v>106.44700000000003</v>
      </c>
      <c r="FP48" s="8">
        <f t="shared" ca="1" si="78"/>
        <v>115.57599999999999</v>
      </c>
      <c r="FQ48" s="8">
        <f t="shared" ca="1" si="78"/>
        <v>118.672</v>
      </c>
      <c r="FR48" s="8">
        <f t="shared" ca="1" si="78"/>
        <v>116.34800000000001</v>
      </c>
      <c r="FS48" s="8">
        <f t="shared" ca="1" si="78"/>
        <v>111.35900000000001</v>
      </c>
      <c r="FT48" s="8">
        <f t="shared" ca="1" si="78"/>
        <v>109.96600000000001</v>
      </c>
      <c r="FU48" s="8">
        <f t="shared" ca="1" si="78"/>
        <v>113.07</v>
      </c>
      <c r="FV48" s="8">
        <f t="shared" ca="1" si="78"/>
        <v>108.15400000000002</v>
      </c>
      <c r="FW48" s="8">
        <f t="shared" ca="1" si="78"/>
        <v>107.27000000000001</v>
      </c>
      <c r="FX48" s="8">
        <f t="shared" ca="1" si="78"/>
        <v>107.554</v>
      </c>
      <c r="FY48" s="8">
        <f t="shared" ca="1" si="78"/>
        <v>107.46000000000001</v>
      </c>
      <c r="FZ48" s="8">
        <f t="shared" ca="1" si="78"/>
        <v>103.01500000000001</v>
      </c>
      <c r="GA48" s="8">
        <f t="shared" ca="1" si="78"/>
        <v>111.36400000000003</v>
      </c>
      <c r="GB48" s="8">
        <f t="shared" ca="1" si="78"/>
        <v>108.05500000000004</v>
      </c>
      <c r="GC48" s="8">
        <f t="shared" ca="1" si="78"/>
        <v>106.88299999999998</v>
      </c>
      <c r="GD48" s="8">
        <f t="shared" ca="1" si="78"/>
        <v>100.75900000000001</v>
      </c>
      <c r="GE48" s="8">
        <f t="shared" ca="1" si="78"/>
        <v>108.43699999999998</v>
      </c>
      <c r="GF48" s="8">
        <f t="shared" ca="1" si="78"/>
        <v>111.28300000000002</v>
      </c>
      <c r="GG48" s="8">
        <f t="shared" ca="1" si="78"/>
        <v>105.149</v>
      </c>
      <c r="GH48" s="8">
        <f t="shared" ca="1" si="78"/>
        <v>105.20899999999997</v>
      </c>
      <c r="GI48" s="8">
        <f t="shared" ca="1" si="78"/>
        <v>115.14699999999999</v>
      </c>
      <c r="GJ48" s="8">
        <f t="shared" ca="1" si="78"/>
        <v>112.66300000000001</v>
      </c>
      <c r="GK48" s="8">
        <f t="shared" ca="1" si="78"/>
        <v>115.09700000000001</v>
      </c>
      <c r="GL48" s="8">
        <f t="shared" ca="1" si="78"/>
        <v>112.37999999999997</v>
      </c>
      <c r="GM48" s="8">
        <f t="shared" ca="1" si="78"/>
        <v>108.93699999999998</v>
      </c>
      <c r="GN48" s="8">
        <f t="shared" ca="1" si="78"/>
        <v>110.45699999999999</v>
      </c>
      <c r="GO48" s="8">
        <f ca="1">GO$25-GO30</f>
        <v>104.00800000000004</v>
      </c>
      <c r="GP48" s="8">
        <f t="shared" ref="GP48:HU48" ca="1" si="79">GP$25-GP30</f>
        <v>112.75299999999999</v>
      </c>
      <c r="GQ48" s="8">
        <f t="shared" ca="1" si="79"/>
        <v>101.23600000000002</v>
      </c>
      <c r="GR48" s="8">
        <f t="shared" ca="1" si="79"/>
        <v>92.993000000000023</v>
      </c>
      <c r="GS48" s="8">
        <f t="shared" ca="1" si="79"/>
        <v>96.296999999999969</v>
      </c>
      <c r="GT48" s="8">
        <f t="shared" ca="1" si="79"/>
        <v>95.260000000000019</v>
      </c>
      <c r="GU48" s="8">
        <f t="shared" ca="1" si="79"/>
        <v>106.08500000000001</v>
      </c>
      <c r="GV48" s="8">
        <f t="shared" ca="1" si="79"/>
        <v>126.971</v>
      </c>
      <c r="GW48" s="8">
        <f t="shared" ca="1" si="79"/>
        <v>90.9</v>
      </c>
      <c r="GX48" s="8">
        <f t="shared" ca="1" si="79"/>
        <v>91.290999999999997</v>
      </c>
      <c r="GY48" s="8">
        <f t="shared" ca="1" si="79"/>
        <v>99.035000000000025</v>
      </c>
      <c r="GZ48" s="8">
        <f t="shared" ca="1" si="79"/>
        <v>93.142000000000024</v>
      </c>
      <c r="HA48" s="8">
        <f t="shared" ca="1" si="79"/>
        <v>108.43299999999996</v>
      </c>
      <c r="HB48" s="8">
        <f t="shared" ca="1" si="79"/>
        <v>103.30600000000001</v>
      </c>
      <c r="HC48" s="8">
        <f t="shared" ca="1" si="79"/>
        <v>94.241000000000014</v>
      </c>
      <c r="HD48" s="8">
        <f t="shared" ca="1" si="79"/>
        <v>99.251000000000005</v>
      </c>
      <c r="HE48" s="8">
        <f t="shared" ca="1" si="79"/>
        <v>101.88400000000001</v>
      </c>
      <c r="HF48" s="8">
        <f t="shared" ca="1" si="79"/>
        <v>104.81</v>
      </c>
      <c r="HG48" s="8">
        <f t="shared" ca="1" si="79"/>
        <v>95.410000000000025</v>
      </c>
      <c r="HH48" s="8">
        <f t="shared" ca="1" si="79"/>
        <v>95.993999999999971</v>
      </c>
      <c r="HI48" s="8">
        <f t="shared" ca="1" si="79"/>
        <v>96.426000000000016</v>
      </c>
      <c r="HJ48" s="8">
        <f t="shared" ca="1" si="79"/>
        <v>95.444000000000017</v>
      </c>
      <c r="HK48" s="8">
        <f t="shared" ca="1" si="79"/>
        <v>110.553</v>
      </c>
      <c r="HL48" s="8">
        <f t="shared" ca="1" si="79"/>
        <v>109.49099999999999</v>
      </c>
      <c r="HM48" s="8">
        <f t="shared" ca="1" si="79"/>
        <v>101.80500000000001</v>
      </c>
      <c r="HN48" s="8">
        <f t="shared" ca="1" si="79"/>
        <v>111.11799999999999</v>
      </c>
      <c r="HO48" s="8">
        <f t="shared" ca="1" si="79"/>
        <v>96.23599999999999</v>
      </c>
      <c r="HP48" s="8">
        <f t="shared" ca="1" si="79"/>
        <v>73.716000000000008</v>
      </c>
      <c r="HQ48" s="8">
        <f t="shared" ca="1" si="79"/>
        <v>77.994000000000028</v>
      </c>
      <c r="HR48" s="8">
        <f t="shared" ca="1" si="79"/>
        <v>85.09099999999998</v>
      </c>
      <c r="HS48" s="8">
        <f t="shared" ca="1" si="79"/>
        <v>99.597000000000008</v>
      </c>
      <c r="HT48" s="8">
        <f t="shared" ca="1" si="79"/>
        <v>96.286000000000001</v>
      </c>
      <c r="HU48" s="8">
        <f t="shared" ca="1" si="79"/>
        <v>106.136</v>
      </c>
      <c r="HV48" s="8">
        <f t="shared" ref="HV48:IZ48" ca="1" si="80">HV$25-HV30</f>
        <v>102.54699999999997</v>
      </c>
      <c r="HW48" s="8">
        <f t="shared" ca="1" si="80"/>
        <v>110.476</v>
      </c>
      <c r="HX48" s="8">
        <f t="shared" ca="1" si="80"/>
        <v>82.89100000000002</v>
      </c>
      <c r="HY48" s="8">
        <f t="shared" ca="1" si="80"/>
        <v>83.302999999999997</v>
      </c>
      <c r="HZ48" s="8">
        <f t="shared" ca="1" si="80"/>
        <v>92.436999999999983</v>
      </c>
      <c r="IA48" s="8">
        <f t="shared" ca="1" si="80"/>
        <v>93.047000000000025</v>
      </c>
      <c r="IB48" s="8">
        <f t="shared" ca="1" si="80"/>
        <v>82.885999999999996</v>
      </c>
      <c r="IC48" s="8">
        <f t="shared" ca="1" si="80"/>
        <v>100.50199999999998</v>
      </c>
      <c r="ID48" s="8">
        <f t="shared" ca="1" si="80"/>
        <v>99.498999999999995</v>
      </c>
      <c r="IE48" s="8">
        <f t="shared" ca="1" si="80"/>
        <v>113.38300000000001</v>
      </c>
      <c r="IF48" s="8">
        <f t="shared" ca="1" si="80"/>
        <v>106.56099999999998</v>
      </c>
      <c r="IG48" s="8">
        <f t="shared" ca="1" si="80"/>
        <v>100.88300000000001</v>
      </c>
      <c r="IH48" s="8">
        <f t="shared" ca="1" si="80"/>
        <v>91.98399999999998</v>
      </c>
      <c r="II48" s="8">
        <f t="shared" ca="1" si="80"/>
        <v>95.375999999999976</v>
      </c>
      <c r="IJ48" s="8">
        <f t="shared" ca="1" si="80"/>
        <v>85.62299999999999</v>
      </c>
      <c r="IK48" s="8">
        <f t="shared" ca="1" si="80"/>
        <v>91.800000000000011</v>
      </c>
      <c r="IL48" s="8">
        <f t="shared" ca="1" si="80"/>
        <v>104.72000000000003</v>
      </c>
      <c r="IM48" s="8">
        <f t="shared" ca="1" si="80"/>
        <v>102.01699999999997</v>
      </c>
      <c r="IN48" s="8">
        <f t="shared" ca="1" si="80"/>
        <v>106.57300000000001</v>
      </c>
      <c r="IO48" s="8">
        <f t="shared" ca="1" si="80"/>
        <v>117.977</v>
      </c>
      <c r="IP48" s="8">
        <f t="shared" ca="1" si="80"/>
        <v>112.85900000000001</v>
      </c>
      <c r="IQ48" s="8">
        <f t="shared" ca="1" si="80"/>
        <v>104.22599999999997</v>
      </c>
      <c r="IR48" s="8">
        <f t="shared" ca="1" si="80"/>
        <v>104.11899999999997</v>
      </c>
      <c r="IS48" s="8">
        <f t="shared" ca="1" si="80"/>
        <v>120.41200000000001</v>
      </c>
      <c r="IT48" s="8">
        <f t="shared" ca="1" si="80"/>
        <v>123.58599999999998</v>
      </c>
      <c r="IU48" s="8">
        <f t="shared" ca="1" si="80"/>
        <v>116.88299999999998</v>
      </c>
      <c r="IV48" s="8">
        <f t="shared" ca="1" si="80"/>
        <v>113.01599999999999</v>
      </c>
      <c r="IW48" s="8">
        <f t="shared" ca="1" si="80"/>
        <v>124.49799999999996</v>
      </c>
      <c r="IX48" s="8">
        <f t="shared" ca="1" si="80"/>
        <v>119.84199999999998</v>
      </c>
      <c r="IY48" s="8">
        <f t="shared" ca="1" si="80"/>
        <v>116.15900000000002</v>
      </c>
      <c r="IZ48" s="8">
        <f t="shared" ca="1" si="80"/>
        <v>116.67500000000001</v>
      </c>
      <c r="JA48" s="8">
        <f ca="1">JA$25-JA30</f>
        <v>108.76300000000001</v>
      </c>
      <c r="JB48" s="8">
        <f t="shared" ref="JB48:KG48" ca="1" si="81">JB$25-JB30</f>
        <v>105.48600000000002</v>
      </c>
      <c r="JC48" s="8">
        <f t="shared" ca="1" si="81"/>
        <v>100.67599999999999</v>
      </c>
      <c r="JD48" s="8">
        <f t="shared" ca="1" si="81"/>
        <v>108.67099999999996</v>
      </c>
      <c r="JE48" s="8">
        <f t="shared" ca="1" si="81"/>
        <v>115.76800000000003</v>
      </c>
      <c r="JF48" s="8">
        <f t="shared" ca="1" si="81"/>
        <v>117.91800000000001</v>
      </c>
      <c r="JG48" s="8">
        <f t="shared" ca="1" si="81"/>
        <v>102.553</v>
      </c>
      <c r="JH48" s="8">
        <f t="shared" ca="1" si="81"/>
        <v>101.09999999999997</v>
      </c>
      <c r="JI48" s="8">
        <f t="shared" ca="1" si="81"/>
        <v>102.21100000000001</v>
      </c>
      <c r="JJ48" s="8">
        <f t="shared" ca="1" si="81"/>
        <v>93.944999999999993</v>
      </c>
      <c r="JK48" s="8">
        <f t="shared" ca="1" si="81"/>
        <v>114.893</v>
      </c>
      <c r="JL48" s="8">
        <f t="shared" ca="1" si="81"/>
        <v>113.77800000000002</v>
      </c>
      <c r="JM48" s="8">
        <f t="shared" ca="1" si="81"/>
        <v>106.029</v>
      </c>
      <c r="JN48" s="8">
        <f t="shared" ca="1" si="81"/>
        <v>111.69</v>
      </c>
      <c r="JO48" s="8">
        <f t="shared" ca="1" si="81"/>
        <v>110.60400000000004</v>
      </c>
      <c r="JP48" s="8">
        <f t="shared" ca="1" si="81"/>
        <v>112.14499999999998</v>
      </c>
      <c r="JQ48" s="8">
        <f t="shared" ca="1" si="81"/>
        <v>92.496000000000038</v>
      </c>
      <c r="JR48" s="8">
        <f t="shared" ca="1" si="81"/>
        <v>90.701000000000022</v>
      </c>
      <c r="JS48" s="8">
        <f t="shared" ca="1" si="81"/>
        <v>101.35900000000004</v>
      </c>
      <c r="JT48" s="8">
        <f t="shared" ca="1" si="81"/>
        <v>94.185000000000002</v>
      </c>
      <c r="JU48" s="8">
        <f t="shared" ca="1" si="81"/>
        <v>96.807000000000016</v>
      </c>
      <c r="JV48" s="8">
        <f t="shared" ca="1" si="81"/>
        <v>90.872000000000014</v>
      </c>
      <c r="JW48" s="8">
        <f t="shared" ca="1" si="81"/>
        <v>93.900999999999954</v>
      </c>
      <c r="JX48" s="8">
        <f t="shared" ca="1" si="81"/>
        <v>81.313999999999965</v>
      </c>
      <c r="JY48" s="8">
        <f t="shared" ca="1" si="81"/>
        <v>88.567000000000007</v>
      </c>
      <c r="JZ48" s="8">
        <f t="shared" ca="1" si="81"/>
        <v>90.863999999999976</v>
      </c>
      <c r="KA48" s="8">
        <f t="shared" ca="1" si="81"/>
        <v>96.121999999999986</v>
      </c>
      <c r="KB48" s="8">
        <f t="shared" ca="1" si="81"/>
        <v>95.637</v>
      </c>
      <c r="KC48" s="8">
        <f t="shared" ca="1" si="81"/>
        <v>105.13400000000001</v>
      </c>
      <c r="KD48" s="8">
        <f t="shared" ca="1" si="81"/>
        <v>93.238</v>
      </c>
      <c r="KE48" s="8">
        <f t="shared" ca="1" si="81"/>
        <v>90.411000000000001</v>
      </c>
      <c r="KF48" s="8">
        <f t="shared" ca="1" si="81"/>
        <v>80.616999999999962</v>
      </c>
      <c r="KG48" s="8">
        <f t="shared" ca="1" si="81"/>
        <v>91.194999999999993</v>
      </c>
      <c r="KH48" s="8">
        <f t="shared" ref="KH48:LL48" ca="1" si="82">KH$25-KH30</f>
        <v>76.249000000000024</v>
      </c>
      <c r="KI48" s="8">
        <f t="shared" ca="1" si="82"/>
        <v>73.02600000000001</v>
      </c>
      <c r="KJ48" s="8">
        <f t="shared" ca="1" si="82"/>
        <v>69.573999999999984</v>
      </c>
      <c r="KK48" s="8">
        <f t="shared" ca="1" si="82"/>
        <v>83.788999999999987</v>
      </c>
      <c r="KL48" s="8">
        <f t="shared" ca="1" si="82"/>
        <v>85.857000000000028</v>
      </c>
      <c r="KM48" s="8">
        <f t="shared" ca="1" si="82"/>
        <v>95.210000000000036</v>
      </c>
      <c r="KN48" s="8">
        <f t="shared" ca="1" si="82"/>
        <v>87.389999999999986</v>
      </c>
      <c r="KO48" s="8">
        <f t="shared" ca="1" si="82"/>
        <v>86.467999999999961</v>
      </c>
      <c r="KP48" s="8">
        <f t="shared" ca="1" si="82"/>
        <v>81.507000000000005</v>
      </c>
      <c r="KQ48" s="8">
        <f t="shared" ca="1" si="82"/>
        <v>61.59699999999998</v>
      </c>
      <c r="KR48" s="8">
        <f t="shared" ca="1" si="82"/>
        <v>80.364000000000033</v>
      </c>
      <c r="KS48" s="8">
        <f t="shared" ca="1" si="82"/>
        <v>82.273999999999972</v>
      </c>
      <c r="KT48" s="8">
        <f t="shared" ca="1" si="82"/>
        <v>76.105999999999995</v>
      </c>
      <c r="KU48" s="8">
        <f t="shared" ca="1" si="82"/>
        <v>76.09099999999998</v>
      </c>
      <c r="KV48" s="8">
        <f t="shared" ca="1" si="82"/>
        <v>80.378999999999991</v>
      </c>
      <c r="KW48" s="8">
        <f t="shared" ca="1" si="82"/>
        <v>84.066000000000003</v>
      </c>
      <c r="KX48" s="8">
        <f t="shared" ca="1" si="82"/>
        <v>93.930999999999983</v>
      </c>
      <c r="KY48" s="8">
        <f t="shared" ca="1" si="82"/>
        <v>89.411999999999978</v>
      </c>
      <c r="KZ48" s="8">
        <f t="shared" ca="1" si="82"/>
        <v>82.396999999999991</v>
      </c>
      <c r="LA48" s="8">
        <f t="shared" ca="1" si="82"/>
        <v>81.185999999999979</v>
      </c>
      <c r="LB48" s="8">
        <f t="shared" ca="1" si="82"/>
        <v>71.75</v>
      </c>
      <c r="LC48" s="8">
        <f t="shared" ca="1" si="82"/>
        <v>80.733000000000004</v>
      </c>
      <c r="LD48" s="8">
        <f t="shared" ca="1" si="82"/>
        <v>78.928000000000026</v>
      </c>
      <c r="LE48" s="8">
        <f t="shared" ca="1" si="82"/>
        <v>86.051000000000016</v>
      </c>
      <c r="LF48" s="8">
        <f t="shared" ca="1" si="82"/>
        <v>80.645999999999987</v>
      </c>
      <c r="LG48" s="8">
        <f t="shared" ca="1" si="82"/>
        <v>96.607000000000028</v>
      </c>
      <c r="LH48" s="8">
        <f t="shared" ca="1" si="82"/>
        <v>88.454999999999984</v>
      </c>
      <c r="LI48" s="8">
        <f t="shared" ca="1" si="82"/>
        <v>90.903999999999996</v>
      </c>
      <c r="LJ48" s="8">
        <f t="shared" ca="1" si="82"/>
        <v>83.776999999999987</v>
      </c>
      <c r="LK48" s="8">
        <f t="shared" ca="1" si="82"/>
        <v>87.569000000000017</v>
      </c>
      <c r="LL48" s="8">
        <f t="shared" ca="1" si="82"/>
        <v>71.144000000000005</v>
      </c>
      <c r="LM48" s="8">
        <f ca="1">LM$25-LM30</f>
        <v>71.295000000000016</v>
      </c>
      <c r="LN48" s="8">
        <f t="shared" ref="LN48:MS48" ca="1" si="83">LN$25-LN30</f>
        <v>66.868000000000052</v>
      </c>
      <c r="LO48" s="8">
        <f t="shared" ca="1" si="83"/>
        <v>63.949000000000012</v>
      </c>
      <c r="LP48" s="8">
        <f t="shared" ca="1" si="83"/>
        <v>81.648000000000025</v>
      </c>
      <c r="LQ48" s="8">
        <f t="shared" ca="1" si="83"/>
        <v>71.670999999999992</v>
      </c>
      <c r="LR48" s="8">
        <f t="shared" ca="1" si="83"/>
        <v>64.600999999999999</v>
      </c>
      <c r="LS48" s="8">
        <f t="shared" ca="1" si="83"/>
        <v>80.894999999999982</v>
      </c>
      <c r="LT48" s="8">
        <f t="shared" ca="1" si="83"/>
        <v>73.393000000000029</v>
      </c>
      <c r="LU48" s="8">
        <f t="shared" ca="1" si="83"/>
        <v>75.173000000000002</v>
      </c>
      <c r="LV48" s="8">
        <f t="shared" ca="1" si="83"/>
        <v>64.336999999999989</v>
      </c>
      <c r="LW48" s="8">
        <f t="shared" ca="1" si="83"/>
        <v>55.125</v>
      </c>
      <c r="LX48" s="8">
        <f t="shared" ca="1" si="83"/>
        <v>48.831000000000017</v>
      </c>
      <c r="LY48" s="8">
        <f t="shared" ca="1" si="83"/>
        <v>52.924999999999955</v>
      </c>
      <c r="LZ48" s="8">
        <f t="shared" ca="1" si="83"/>
        <v>60.199999999999989</v>
      </c>
      <c r="MA48" s="8">
        <f t="shared" ca="1" si="83"/>
        <v>55.025000000000034</v>
      </c>
      <c r="MB48" s="8">
        <f t="shared" ca="1" si="83"/>
        <v>52.086000000000013</v>
      </c>
      <c r="MC48" s="8">
        <f t="shared" ca="1" si="83"/>
        <v>62.115999999999985</v>
      </c>
      <c r="MD48" s="8">
        <f t="shared" ca="1" si="83"/>
        <v>64.529999999999973</v>
      </c>
      <c r="ME48" s="8">
        <f t="shared" ca="1" si="83"/>
        <v>65.312999999999988</v>
      </c>
      <c r="MF48" s="8">
        <f t="shared" ca="1" si="83"/>
        <v>63.555000000000007</v>
      </c>
      <c r="MG48" s="8">
        <f t="shared" ca="1" si="83"/>
        <v>44.816000000000031</v>
      </c>
      <c r="MH48" s="8">
        <f t="shared" ca="1" si="83"/>
        <v>41.240000000000009</v>
      </c>
      <c r="MI48" s="8">
        <f t="shared" ca="1" si="83"/>
        <v>43.33200000000005</v>
      </c>
      <c r="MJ48" s="8">
        <f t="shared" ca="1" si="83"/>
        <v>44.319000000000017</v>
      </c>
      <c r="MK48" s="8">
        <f t="shared" ca="1" si="83"/>
        <v>42.906000000000006</v>
      </c>
      <c r="ML48" s="8">
        <f t="shared" ca="1" si="83"/>
        <v>34.143000000000029</v>
      </c>
      <c r="MM48" s="8">
        <f t="shared" ca="1" si="83"/>
        <v>39.689000000000021</v>
      </c>
      <c r="MN48" s="8">
        <f t="shared" ca="1" si="83"/>
        <v>48.620000000000005</v>
      </c>
      <c r="MO48" s="8">
        <f t="shared" ca="1" si="83"/>
        <v>53.084000000000003</v>
      </c>
      <c r="MP48" s="8">
        <f t="shared" ca="1" si="83"/>
        <v>38.532999999999959</v>
      </c>
      <c r="MQ48" s="8">
        <f t="shared" ca="1" si="83"/>
        <v>25.022000000000048</v>
      </c>
      <c r="MR48" s="8">
        <f t="shared" ca="1" si="83"/>
        <v>28.932999999999993</v>
      </c>
      <c r="MS48" s="8">
        <f t="shared" ca="1" si="83"/>
        <v>49.211999999999989</v>
      </c>
      <c r="MT48" s="8">
        <f t="shared" ref="MT48:NX48" ca="1" si="84">MT$25-MT30</f>
        <v>54.14100000000002</v>
      </c>
      <c r="MU48" s="8">
        <f t="shared" ca="1" si="84"/>
        <v>40.125999999999976</v>
      </c>
      <c r="MV48" s="8">
        <f t="shared" ca="1" si="84"/>
        <v>42.310999999999979</v>
      </c>
      <c r="MW48" s="8">
        <f t="shared" ca="1" si="84"/>
        <v>50.639999999999986</v>
      </c>
      <c r="MX48" s="8">
        <f t="shared" ca="1" si="84"/>
        <v>37.75</v>
      </c>
      <c r="MY48" s="8">
        <f t="shared" ca="1" si="84"/>
        <v>33.38900000000001</v>
      </c>
      <c r="MZ48" s="8">
        <f t="shared" ca="1" si="84"/>
        <v>36.552000000000021</v>
      </c>
      <c r="NA48" s="8">
        <f t="shared" ca="1" si="84"/>
        <v>40.811000000000035</v>
      </c>
      <c r="NB48" s="8">
        <f t="shared" ca="1" si="84"/>
        <v>32.290999999999997</v>
      </c>
      <c r="NC48" s="8">
        <f t="shared" ca="1" si="84"/>
        <v>30.531000000000006</v>
      </c>
      <c r="ND48" s="8">
        <f t="shared" ca="1" si="84"/>
        <v>25.597000000000037</v>
      </c>
      <c r="NE48" s="8">
        <f t="shared" ca="1" si="84"/>
        <v>38.25200000000001</v>
      </c>
      <c r="NF48" s="8">
        <f t="shared" ca="1" si="84"/>
        <v>43.509000000000015</v>
      </c>
      <c r="NG48" s="8">
        <f t="shared" ca="1" si="84"/>
        <v>10.807999999999993</v>
      </c>
      <c r="NH48" s="8">
        <f t="shared" ca="1" si="84"/>
        <v>27.567000000000007</v>
      </c>
      <c r="NI48" s="8">
        <f t="shared" ca="1" si="84"/>
        <v>-2.9329999999999927</v>
      </c>
      <c r="NJ48" s="8">
        <f t="shared" ca="1" si="84"/>
        <v>-16.154999999999973</v>
      </c>
      <c r="NK48" s="8">
        <f t="shared" ca="1" si="84"/>
        <v>3.8900000000000432</v>
      </c>
      <c r="NL48" s="8">
        <f t="shared" ca="1" si="84"/>
        <v>-7.2069999999999936</v>
      </c>
      <c r="NM48" s="8">
        <f t="shared" ca="1" si="84"/>
        <v>20.629999999999995</v>
      </c>
      <c r="NN48" s="8">
        <f t="shared" ca="1" si="84"/>
        <v>1.5779999999999745</v>
      </c>
      <c r="NO48" s="8">
        <f t="shared" ca="1" si="84"/>
        <v>-9.2589999999999577</v>
      </c>
      <c r="NP48" s="8">
        <f t="shared" ca="1" si="84"/>
        <v>-9.7649999999999864</v>
      </c>
      <c r="NQ48" s="8">
        <f t="shared" ca="1" si="84"/>
        <v>-24.774000000000001</v>
      </c>
      <c r="NR48" s="8">
        <f t="shared" ca="1" si="84"/>
        <v>-19.642999999999972</v>
      </c>
      <c r="NS48" s="8">
        <f t="shared" ca="1" si="84"/>
        <v>-6.8559999999999945</v>
      </c>
      <c r="NT48" s="8">
        <f t="shared" ca="1" si="84"/>
        <v>-6.7350000000000136</v>
      </c>
      <c r="NU48" s="8">
        <f t="shared" ca="1" si="84"/>
        <v>-9.3619999999999663</v>
      </c>
      <c r="NV48" s="8">
        <f t="shared" ca="1" si="84"/>
        <v>-6.9620000000000459</v>
      </c>
      <c r="NW48" s="8">
        <f t="shared" ca="1" si="84"/>
        <v>-8.11099999999999</v>
      </c>
      <c r="NX48" s="8">
        <f t="shared" ca="1" si="84"/>
        <v>-11.575999999999965</v>
      </c>
      <c r="NY48" s="8">
        <f ca="1">NY$25-NY30</f>
        <v>-9.8449999999999704</v>
      </c>
      <c r="NZ48" s="8">
        <f t="shared" ref="NZ48:PE48" ca="1" si="85">NZ$25-NZ30</f>
        <v>-14.800000000000011</v>
      </c>
      <c r="OA48" s="8">
        <f t="shared" ca="1" si="85"/>
        <v>-9.3170000000000073</v>
      </c>
      <c r="OB48" s="8">
        <f t="shared" ca="1" si="85"/>
        <v>-8.5629999999999882</v>
      </c>
      <c r="OC48" s="8">
        <f t="shared" ca="1" si="85"/>
        <v>4.8639999999999759</v>
      </c>
      <c r="OD48" s="8">
        <f t="shared" ca="1" si="85"/>
        <v>1.5039999999999623</v>
      </c>
      <c r="OE48" s="8">
        <f t="shared" ca="1" si="85"/>
        <v>-14</v>
      </c>
      <c r="OF48" s="8">
        <f t="shared" ca="1" si="85"/>
        <v>-20.581999999999994</v>
      </c>
      <c r="OG48" s="8">
        <f t="shared" ca="1" si="85"/>
        <v>-14.040999999999997</v>
      </c>
      <c r="OH48" s="8">
        <f t="shared" ca="1" si="85"/>
        <v>-15.928999999999974</v>
      </c>
      <c r="OI48" s="8">
        <f t="shared" ca="1" si="85"/>
        <v>-11.409999999999968</v>
      </c>
      <c r="OJ48" s="8">
        <f t="shared" ca="1" si="85"/>
        <v>-13.725999999999999</v>
      </c>
      <c r="OK48" s="8">
        <f t="shared" ca="1" si="85"/>
        <v>12.211999999999989</v>
      </c>
      <c r="OL48" s="8">
        <f t="shared" ca="1" si="85"/>
        <v>-9.8949999999999818</v>
      </c>
      <c r="OM48" s="8">
        <f t="shared" ca="1" si="85"/>
        <v>-10.278999999999996</v>
      </c>
      <c r="ON48" s="8">
        <f t="shared" ca="1" si="85"/>
        <v>-5.3420000000000414</v>
      </c>
      <c r="OO48" s="8">
        <f t="shared" ca="1" si="85"/>
        <v>3.6260000000000332</v>
      </c>
      <c r="OP48" s="8">
        <f t="shared" ca="1" si="85"/>
        <v>14.027000000000044</v>
      </c>
      <c r="OQ48" s="8">
        <f t="shared" ca="1" si="85"/>
        <v>5.2909999999999968</v>
      </c>
      <c r="OR48" s="8">
        <f t="shared" ca="1" si="85"/>
        <v>7.5910000000000082</v>
      </c>
      <c r="OS48" s="8">
        <f t="shared" ca="1" si="85"/>
        <v>19.19599999999997</v>
      </c>
      <c r="OT48" s="8">
        <f t="shared" ca="1" si="85"/>
        <v>-5.6419999999999959</v>
      </c>
      <c r="OU48" s="8">
        <f t="shared" ca="1" si="85"/>
        <v>9.0509999999999877</v>
      </c>
      <c r="OV48" s="8">
        <f t="shared" ca="1" si="85"/>
        <v>15.385999999999967</v>
      </c>
      <c r="OW48" s="8">
        <f t="shared" ca="1" si="85"/>
        <v>11.245999999999981</v>
      </c>
      <c r="OX48" s="8">
        <f t="shared" ca="1" si="85"/>
        <v>24.287000000000035</v>
      </c>
      <c r="OY48" s="8">
        <f t="shared" ca="1" si="85"/>
        <v>30.480999999999995</v>
      </c>
      <c r="OZ48" s="8">
        <f t="shared" ca="1" si="85"/>
        <v>20.353000000000009</v>
      </c>
      <c r="PA48" s="8">
        <f t="shared" ca="1" si="85"/>
        <v>29.783000000000015</v>
      </c>
      <c r="PB48" s="8">
        <f t="shared" ca="1" si="85"/>
        <v>43.690999999999974</v>
      </c>
      <c r="PC48" s="8">
        <f t="shared" ca="1" si="85"/>
        <v>47.187999999999988</v>
      </c>
      <c r="PD48" s="8">
        <f t="shared" ca="1" si="85"/>
        <v>44.258000000000038</v>
      </c>
      <c r="PE48" s="8">
        <f t="shared" ca="1" si="85"/>
        <v>46.079000000000008</v>
      </c>
      <c r="PF48" s="8">
        <f t="shared" ref="PF48:QJ48" ca="1" si="86">PF$25-PF30</f>
        <v>52.869000000000028</v>
      </c>
      <c r="PG48" s="8">
        <f t="shared" ca="1" si="86"/>
        <v>59.490000000000009</v>
      </c>
      <c r="PH48" s="8">
        <f t="shared" ca="1" si="86"/>
        <v>49.954999999999984</v>
      </c>
      <c r="PI48" s="8">
        <f t="shared" ca="1" si="86"/>
        <v>61.158000000000015</v>
      </c>
      <c r="PJ48" s="8">
        <f t="shared" ca="1" si="86"/>
        <v>72.125</v>
      </c>
      <c r="PK48" s="8">
        <f t="shared" ca="1" si="86"/>
        <v>34.024000000000001</v>
      </c>
      <c r="PL48" s="8">
        <f t="shared" ca="1" si="86"/>
        <v>47.749000000000024</v>
      </c>
      <c r="PM48" s="8">
        <f t="shared" ca="1" si="86"/>
        <v>42.724999999999966</v>
      </c>
      <c r="PN48" s="8">
        <f t="shared" ca="1" si="86"/>
        <v>51.591000000000008</v>
      </c>
      <c r="PO48" s="8">
        <f t="shared" ca="1" si="86"/>
        <v>63.136000000000024</v>
      </c>
      <c r="PP48" s="8">
        <f t="shared" ca="1" si="86"/>
        <v>52.782000000000039</v>
      </c>
      <c r="PQ48" s="8">
        <f t="shared" ca="1" si="86"/>
        <v>59.444000000000017</v>
      </c>
      <c r="PR48" s="8">
        <f t="shared" ca="1" si="86"/>
        <v>63.630999999999972</v>
      </c>
      <c r="PS48" s="8">
        <f t="shared" ca="1" si="86"/>
        <v>60.71999999999997</v>
      </c>
      <c r="PT48" s="8">
        <f t="shared" ca="1" si="86"/>
        <v>65.975000000000023</v>
      </c>
      <c r="PU48" s="8">
        <f t="shared" ca="1" si="86"/>
        <v>68.694999999999993</v>
      </c>
      <c r="PV48" s="8">
        <f t="shared" ca="1" si="86"/>
        <v>59.625</v>
      </c>
      <c r="PW48" s="8">
        <f t="shared" ca="1" si="86"/>
        <v>69.533000000000015</v>
      </c>
      <c r="PX48" s="8">
        <f t="shared" ca="1" si="86"/>
        <v>67.193999999999988</v>
      </c>
      <c r="PY48" s="8">
        <f t="shared" ca="1" si="86"/>
        <v>63.347000000000037</v>
      </c>
      <c r="PZ48" s="8">
        <f t="shared" ca="1" si="86"/>
        <v>69.878000000000014</v>
      </c>
      <c r="QA48" s="8">
        <f t="shared" ca="1" si="86"/>
        <v>71.01400000000001</v>
      </c>
      <c r="QB48" s="8">
        <f t="shared" ca="1" si="86"/>
        <v>73.028999999999996</v>
      </c>
      <c r="QC48" s="8">
        <f t="shared" ca="1" si="86"/>
        <v>64.551999999999992</v>
      </c>
      <c r="QD48" s="8">
        <f t="shared" ca="1" si="86"/>
        <v>71.187000000000012</v>
      </c>
      <c r="QE48" s="8">
        <f t="shared" ca="1" si="86"/>
        <v>62.799000000000007</v>
      </c>
      <c r="QF48" s="8">
        <f t="shared" ca="1" si="86"/>
        <v>68.685999999999979</v>
      </c>
      <c r="QG48" s="8">
        <f t="shared" ca="1" si="86"/>
        <v>68.709000000000003</v>
      </c>
      <c r="QH48" s="8">
        <f t="shared" ca="1" si="86"/>
        <v>59.293999999999983</v>
      </c>
      <c r="QI48" s="8">
        <f t="shared" ca="1" si="86"/>
        <v>62.51400000000001</v>
      </c>
      <c r="QJ48" s="8">
        <f t="shared" ca="1" si="86"/>
        <v>63.12700000000001</v>
      </c>
      <c r="QK48" s="8">
        <f ca="1">QK$25-QK30</f>
        <v>62.197000000000003</v>
      </c>
      <c r="QL48" s="8">
        <f t="shared" ref="QL48:RQ48" ca="1" si="87">QL$25-QL30</f>
        <v>63.94</v>
      </c>
      <c r="QM48" s="8">
        <f t="shared" ca="1" si="87"/>
        <v>63.038000000000011</v>
      </c>
      <c r="QN48" s="8">
        <f t="shared" ca="1" si="87"/>
        <v>60.339999999999975</v>
      </c>
      <c r="QO48" s="8">
        <f t="shared" ca="1" si="87"/>
        <v>63.281999999999982</v>
      </c>
      <c r="QP48" s="8">
        <f t="shared" ca="1" si="87"/>
        <v>57.027000000000015</v>
      </c>
      <c r="QQ48" s="8">
        <f t="shared" ca="1" si="87"/>
        <v>51.304000000000002</v>
      </c>
      <c r="QR48" s="8">
        <f t="shared" ca="1" si="87"/>
        <v>58.583000000000027</v>
      </c>
      <c r="QS48" s="8">
        <f t="shared" ca="1" si="87"/>
        <v>61.305000000000007</v>
      </c>
      <c r="QT48" s="8">
        <f t="shared" ca="1" si="87"/>
        <v>59.527999999999963</v>
      </c>
      <c r="QU48" s="8">
        <f t="shared" ca="1" si="87"/>
        <v>47.94599999999997</v>
      </c>
      <c r="QV48" s="8">
        <f t="shared" ca="1" si="87"/>
        <v>49.16500000000002</v>
      </c>
      <c r="QW48" s="8">
        <f t="shared" ca="1" si="87"/>
        <v>50.347000000000037</v>
      </c>
      <c r="QX48" s="8">
        <f t="shared" ca="1" si="87"/>
        <v>46.768000000000029</v>
      </c>
      <c r="QY48" s="8">
        <f t="shared" ca="1" si="87"/>
        <v>45.916999999999973</v>
      </c>
      <c r="QZ48" s="8">
        <f t="shared" ca="1" si="87"/>
        <v>47.384000000000015</v>
      </c>
      <c r="RA48" s="8">
        <f t="shared" ca="1" si="87"/>
        <v>55.034999999999968</v>
      </c>
      <c r="RB48" s="8">
        <f t="shared" ca="1" si="87"/>
        <v>56.473000000000013</v>
      </c>
      <c r="RC48" s="8">
        <f t="shared" ca="1" si="87"/>
        <v>58.329000000000008</v>
      </c>
      <c r="RD48" s="8">
        <f t="shared" ca="1" si="87"/>
        <v>55.932000000000016</v>
      </c>
      <c r="RE48" s="8">
        <f t="shared" ca="1" si="87"/>
        <v>58.353999999999985</v>
      </c>
      <c r="RF48" s="8">
        <f t="shared" ca="1" si="87"/>
        <v>61.736999999999966</v>
      </c>
      <c r="RG48" s="8">
        <f t="shared" ca="1" si="87"/>
        <v>67.956000000000017</v>
      </c>
      <c r="RH48" s="8">
        <f t="shared" ca="1" si="87"/>
        <v>62.242999999999995</v>
      </c>
      <c r="RI48" s="8">
        <f t="shared" ca="1" si="87"/>
        <v>62.189000000000021</v>
      </c>
      <c r="RJ48" s="8">
        <f t="shared" ca="1" si="87"/>
        <v>62.850999999999999</v>
      </c>
      <c r="RK48" s="8">
        <f t="shared" ca="1" si="87"/>
        <v>56.70599999999996</v>
      </c>
      <c r="RL48" s="8">
        <f t="shared" ca="1" si="87"/>
        <v>63.495999999999981</v>
      </c>
      <c r="RM48" s="8">
        <f t="shared" ca="1" si="87"/>
        <v>59.999000000000024</v>
      </c>
      <c r="RN48" s="8">
        <f t="shared" ca="1" si="87"/>
        <v>55.90300000000002</v>
      </c>
      <c r="RO48" s="8">
        <f t="shared" ca="1" si="87"/>
        <v>60.923999999999978</v>
      </c>
      <c r="RP48" s="8">
        <f t="shared" ca="1" si="87"/>
        <v>61.914000000000044</v>
      </c>
      <c r="RQ48" s="8">
        <f t="shared" ca="1" si="87"/>
        <v>66.769999999999982</v>
      </c>
      <c r="RR48" s="8">
        <f t="shared" ref="RR48:SQ48" ca="1" si="88">RR$25-RR30</f>
        <v>63.427000000000021</v>
      </c>
      <c r="RS48" s="8">
        <f t="shared" ca="1" si="88"/>
        <v>62.991000000000042</v>
      </c>
      <c r="RT48" s="8">
        <f t="shared" ca="1" si="88"/>
        <v>61.719000000000023</v>
      </c>
      <c r="RU48" s="8">
        <f t="shared" ca="1" si="88"/>
        <v>76.637999999999977</v>
      </c>
      <c r="RV48" s="8">
        <f t="shared" ca="1" si="88"/>
        <v>73.431000000000012</v>
      </c>
      <c r="RW48" s="8">
        <f t="shared" ca="1" si="88"/>
        <v>71.039000000000016</v>
      </c>
      <c r="RX48" s="8">
        <f t="shared" ca="1" si="88"/>
        <v>70.712000000000018</v>
      </c>
      <c r="RY48" s="8">
        <f t="shared" ca="1" si="88"/>
        <v>89.200999999999965</v>
      </c>
      <c r="RZ48" s="8">
        <f t="shared" ca="1" si="88"/>
        <v>75.803999999999974</v>
      </c>
      <c r="SA48" s="8">
        <f t="shared" ca="1" si="88"/>
        <v>76.635000000000048</v>
      </c>
      <c r="SB48" s="8">
        <f t="shared" ca="1" si="88"/>
        <v>76.489000000000033</v>
      </c>
      <c r="SC48" s="8">
        <f t="shared" ca="1" si="88"/>
        <v>74.584000000000003</v>
      </c>
      <c r="SD48" s="8">
        <f t="shared" ca="1" si="88"/>
        <v>75.500999999999976</v>
      </c>
      <c r="SE48" s="8">
        <f t="shared" ca="1" si="88"/>
        <v>77.48399999999998</v>
      </c>
      <c r="SF48" s="8">
        <f t="shared" ca="1" si="88"/>
        <v>73.795999999999992</v>
      </c>
      <c r="SG48" s="8">
        <f t="shared" ca="1" si="88"/>
        <v>76.337999999999965</v>
      </c>
      <c r="SH48" s="8">
        <f t="shared" ca="1" si="88"/>
        <v>76.701999999999998</v>
      </c>
      <c r="SI48" s="8">
        <f t="shared" ca="1" si="88"/>
        <v>78.923000000000002</v>
      </c>
      <c r="SJ48" s="8">
        <f t="shared" ca="1" si="88"/>
        <v>63.914000000000044</v>
      </c>
      <c r="SK48" s="8">
        <f t="shared" ca="1" si="88"/>
        <v>73.541000000000025</v>
      </c>
      <c r="SL48" s="8">
        <f t="shared" ca="1" si="88"/>
        <v>73.483000000000004</v>
      </c>
      <c r="SM48" s="8">
        <f t="shared" ca="1" si="88"/>
        <v>72.646000000000015</v>
      </c>
      <c r="SN48" s="8">
        <f t="shared" ca="1" si="88"/>
        <v>66.140999999999963</v>
      </c>
      <c r="SO48" s="8">
        <f t="shared" ca="1" si="88"/>
        <v>53.995000000000005</v>
      </c>
      <c r="SP48" s="8">
        <f t="shared" ca="1" si="88"/>
        <v>54.131000000000029</v>
      </c>
      <c r="SQ48" s="8">
        <f t="shared" ca="1" si="88"/>
        <v>45.309000000000026</v>
      </c>
    </row>
    <row r="49" spans="1:511" x14ac:dyDescent="0.25">
      <c r="A49" s="2">
        <f t="shared" si="26"/>
        <v>7</v>
      </c>
      <c r="B49" s="4" t="str">
        <f t="shared" si="9"/>
        <v>VW 2.7 PERP nc-22</v>
      </c>
      <c r="C49" s="4" t="str">
        <f t="shared" si="27"/>
        <v>VW 3 1/2 PERP nc-30-VW 2.7 PERP nc-22</v>
      </c>
      <c r="F49" s="8" t="e">
        <f t="shared" ref="F49:AK49" ca="1" si="89">F$25-F31</f>
        <v>#VALUE!</v>
      </c>
      <c r="G49" s="8">
        <f t="shared" ca="1" si="89"/>
        <v>4.9200000000000159</v>
      </c>
      <c r="H49" s="8">
        <f t="shared" ca="1" si="89"/>
        <v>-14.721000000000004</v>
      </c>
      <c r="I49" s="8">
        <f t="shared" ca="1" si="89"/>
        <v>0.94400000000001683</v>
      </c>
      <c r="J49" s="8">
        <f t="shared" ca="1" si="89"/>
        <v>-3.7579999999999814</v>
      </c>
      <c r="K49" s="8">
        <f t="shared" ca="1" si="89"/>
        <v>22.060000000000002</v>
      </c>
      <c r="L49" s="8">
        <f t="shared" ca="1" si="89"/>
        <v>57.865000000000009</v>
      </c>
      <c r="M49" s="8">
        <f t="shared" ca="1" si="89"/>
        <v>31.475999999999999</v>
      </c>
      <c r="N49" s="8">
        <f t="shared" ca="1" si="89"/>
        <v>45.115000000000009</v>
      </c>
      <c r="O49" s="8">
        <f t="shared" ca="1" si="89"/>
        <v>15.281999999999982</v>
      </c>
      <c r="P49" s="8">
        <f t="shared" ca="1" si="89"/>
        <v>21.805000000000007</v>
      </c>
      <c r="Q49" s="8">
        <f t="shared" ca="1" si="89"/>
        <v>47.63900000000001</v>
      </c>
      <c r="R49" s="8">
        <f t="shared" ca="1" si="89"/>
        <v>106.00099999999998</v>
      </c>
      <c r="S49" s="8">
        <f t="shared" ca="1" si="89"/>
        <v>128.98699999999999</v>
      </c>
      <c r="T49" s="8">
        <f t="shared" ca="1" si="89"/>
        <v>66.916999999999973</v>
      </c>
      <c r="U49" s="8">
        <f t="shared" ca="1" si="89"/>
        <v>64.66500000000002</v>
      </c>
      <c r="V49" s="8">
        <f t="shared" ca="1" si="89"/>
        <v>32.572000000000003</v>
      </c>
      <c r="W49" s="8">
        <f t="shared" ca="1" si="89"/>
        <v>26.324000000000012</v>
      </c>
      <c r="X49" s="8">
        <f t="shared" ca="1" si="89"/>
        <v>22.057000000000016</v>
      </c>
      <c r="Y49" s="8">
        <f t="shared" ca="1" si="89"/>
        <v>35.66700000000003</v>
      </c>
      <c r="Z49" s="8">
        <f t="shared" ca="1" si="89"/>
        <v>42.281000000000006</v>
      </c>
      <c r="AA49" s="8">
        <f t="shared" ca="1" si="89"/>
        <v>25.02800000000002</v>
      </c>
      <c r="AB49" s="8">
        <f t="shared" ca="1" si="89"/>
        <v>-4.714999999999975</v>
      </c>
      <c r="AC49" s="8">
        <f t="shared" ca="1" si="89"/>
        <v>-5.8359999999999559</v>
      </c>
      <c r="AD49" s="8">
        <f t="shared" ca="1" si="89"/>
        <v>-6.7000000000007276E-2</v>
      </c>
      <c r="AE49" s="8">
        <f t="shared" ca="1" si="89"/>
        <v>-6.6000000000030923E-2</v>
      </c>
      <c r="AF49" s="8">
        <f t="shared" ca="1" si="89"/>
        <v>-3.3659999999999854</v>
      </c>
      <c r="AG49" s="8">
        <f t="shared" ca="1" si="89"/>
        <v>-30.492999999999995</v>
      </c>
      <c r="AH49" s="8">
        <f t="shared" ca="1" si="89"/>
        <v>-47.538999999999987</v>
      </c>
      <c r="AI49" s="8">
        <f t="shared" ca="1" si="89"/>
        <v>-55.423000000000002</v>
      </c>
      <c r="AJ49" s="8">
        <f t="shared" ca="1" si="89"/>
        <v>-37.383999999999958</v>
      </c>
      <c r="AK49" s="8">
        <f t="shared" ca="1" si="89"/>
        <v>-33.585999999999956</v>
      </c>
      <c r="AL49" s="8">
        <f t="shared" ref="AL49:BQ49" ca="1" si="90">AL$25-AL31</f>
        <v>-34.298999999999978</v>
      </c>
      <c r="AM49" s="8">
        <f t="shared" ca="1" si="90"/>
        <v>-43.369000000000028</v>
      </c>
      <c r="AN49" s="8">
        <f t="shared" ca="1" si="90"/>
        <v>-48.197000000000003</v>
      </c>
      <c r="AO49" s="8">
        <f t="shared" ca="1" si="90"/>
        <v>-56.502999999999986</v>
      </c>
      <c r="AP49" s="8">
        <f t="shared" ca="1" si="90"/>
        <v>-62.963000000000022</v>
      </c>
      <c r="AQ49" s="8">
        <f t="shared" ca="1" si="90"/>
        <v>-89.021999999999991</v>
      </c>
      <c r="AR49" s="8">
        <f t="shared" ca="1" si="90"/>
        <v>-41.057999999999993</v>
      </c>
      <c r="AS49" s="8">
        <f t="shared" ca="1" si="90"/>
        <v>-33.204000000000008</v>
      </c>
      <c r="AT49" s="8">
        <f t="shared" ca="1" si="90"/>
        <v>-19.651999999999987</v>
      </c>
      <c r="AU49" s="8">
        <f t="shared" ca="1" si="90"/>
        <v>17.999000000000024</v>
      </c>
      <c r="AV49" s="8">
        <f t="shared" ca="1" si="90"/>
        <v>-13.87299999999999</v>
      </c>
      <c r="AW49" s="8">
        <f t="shared" ca="1" si="90"/>
        <v>6.5949999999999704</v>
      </c>
      <c r="AX49" s="8">
        <f t="shared" ca="1" si="90"/>
        <v>-39.710000000000036</v>
      </c>
      <c r="AY49" s="8">
        <f t="shared" ca="1" si="90"/>
        <v>-51.572000000000003</v>
      </c>
      <c r="AZ49" s="8">
        <f t="shared" ca="1" si="90"/>
        <v>-29.478000000000009</v>
      </c>
      <c r="BA49" s="8">
        <f t="shared" ca="1" si="90"/>
        <v>-0.15300000000002001</v>
      </c>
      <c r="BB49" s="8">
        <f t="shared" ca="1" si="90"/>
        <v>-6.2110000000000127</v>
      </c>
      <c r="BC49" s="8">
        <f t="shared" ca="1" si="90"/>
        <v>27.524999999999977</v>
      </c>
      <c r="BD49" s="8">
        <f t="shared" ca="1" si="90"/>
        <v>90.745999999999981</v>
      </c>
      <c r="BE49" s="8">
        <f t="shared" ca="1" si="90"/>
        <v>64.19199999999995</v>
      </c>
      <c r="BF49" s="8">
        <f t="shared" ca="1" si="90"/>
        <v>-3.4099999999999682</v>
      </c>
      <c r="BG49" s="8">
        <f t="shared" ca="1" si="90"/>
        <v>0.2199999999999136</v>
      </c>
      <c r="BH49" s="8">
        <f t="shared" ca="1" si="90"/>
        <v>-44.126999999999953</v>
      </c>
      <c r="BI49" s="8">
        <f t="shared" ca="1" si="90"/>
        <v>-39.174000000000092</v>
      </c>
      <c r="BJ49" s="8">
        <f t="shared" ca="1" si="90"/>
        <v>-37.972999999999956</v>
      </c>
      <c r="BK49" s="8">
        <f t="shared" ca="1" si="90"/>
        <v>-23.449999999999932</v>
      </c>
      <c r="BL49" s="8">
        <f t="shared" ca="1" si="90"/>
        <v>-13.895999999999958</v>
      </c>
      <c r="BM49" s="8">
        <f t="shared" ca="1" si="90"/>
        <v>-51.615000000000009</v>
      </c>
      <c r="BN49" s="8">
        <f t="shared" ca="1" si="90"/>
        <v>-46.234999999999957</v>
      </c>
      <c r="BO49" s="8">
        <f t="shared" ca="1" si="90"/>
        <v>1.0090000000000146</v>
      </c>
      <c r="BP49" s="8">
        <f t="shared" ca="1" si="90"/>
        <v>109.18299999999999</v>
      </c>
      <c r="BQ49" s="8">
        <f t="shared" ca="1" si="90"/>
        <v>22.68100000000004</v>
      </c>
      <c r="BR49" s="8">
        <f t="shared" ref="BR49:CW49" ca="1" si="91">BR$25-BR31</f>
        <v>-46.235000000000014</v>
      </c>
      <c r="BS49" s="8">
        <f t="shared" ca="1" si="91"/>
        <v>67.280000000000086</v>
      </c>
      <c r="BT49" s="8">
        <f t="shared" ca="1" si="91"/>
        <v>-46.850999999999999</v>
      </c>
      <c r="BU49" s="8">
        <f t="shared" ca="1" si="91"/>
        <v>-124.11900000000003</v>
      </c>
      <c r="BV49" s="8">
        <f t="shared" ca="1" si="91"/>
        <v>-133.01299999999992</v>
      </c>
      <c r="BW49" s="8">
        <f t="shared" ca="1" si="91"/>
        <v>-103.88999999999999</v>
      </c>
      <c r="BX49" s="8">
        <f t="shared" ca="1" si="91"/>
        <v>-6.0849999999999795</v>
      </c>
      <c r="BY49" s="8">
        <f t="shared" ca="1" si="91"/>
        <v>-39.222000000000037</v>
      </c>
      <c r="BZ49" s="8">
        <f t="shared" ca="1" si="91"/>
        <v>61.495000000000005</v>
      </c>
      <c r="CA49" s="8">
        <f t="shared" ca="1" si="91"/>
        <v>97.859999999999957</v>
      </c>
      <c r="CB49" s="8">
        <f t="shared" ca="1" si="91"/>
        <v>24.865999999999985</v>
      </c>
      <c r="CC49" s="8">
        <f t="shared" ca="1" si="91"/>
        <v>66.614000000000033</v>
      </c>
      <c r="CD49" s="8">
        <f t="shared" ca="1" si="91"/>
        <v>88.163999999999987</v>
      </c>
      <c r="CE49" s="8">
        <f t="shared" ca="1" si="91"/>
        <v>117.47799999999998</v>
      </c>
      <c r="CF49" s="8">
        <f t="shared" ca="1" si="91"/>
        <v>130.072</v>
      </c>
      <c r="CG49" s="8">
        <f t="shared" ca="1" si="91"/>
        <v>93.633000000000038</v>
      </c>
      <c r="CH49" s="8">
        <f t="shared" ca="1" si="91"/>
        <v>66.63300000000001</v>
      </c>
      <c r="CI49" s="8">
        <f t="shared" ca="1" si="91"/>
        <v>90.192999999999984</v>
      </c>
      <c r="CJ49" s="8">
        <f t="shared" ca="1" si="91"/>
        <v>113.93</v>
      </c>
      <c r="CK49" s="8">
        <f t="shared" ca="1" si="91"/>
        <v>117.10300000000001</v>
      </c>
      <c r="CL49" s="8">
        <f t="shared" ca="1" si="91"/>
        <v>107.18900000000002</v>
      </c>
      <c r="CM49" s="8">
        <f t="shared" ca="1" si="91"/>
        <v>130.98299999999998</v>
      </c>
      <c r="CN49" s="8">
        <f t="shared" ca="1" si="91"/>
        <v>129.53899999999999</v>
      </c>
      <c r="CO49" s="8">
        <f t="shared" ca="1" si="91"/>
        <v>128.15199999999999</v>
      </c>
      <c r="CP49" s="8">
        <f t="shared" ca="1" si="91"/>
        <v>125.05099999999999</v>
      </c>
      <c r="CQ49" s="8">
        <f t="shared" ca="1" si="91"/>
        <v>127.74299999999999</v>
      </c>
      <c r="CR49" s="8">
        <f t="shared" ca="1" si="91"/>
        <v>127.44000000000003</v>
      </c>
      <c r="CS49" s="8">
        <f t="shared" ca="1" si="91"/>
        <v>125.47699999999998</v>
      </c>
      <c r="CT49" s="8">
        <f t="shared" ca="1" si="91"/>
        <v>128.29300000000001</v>
      </c>
      <c r="CU49" s="8">
        <f t="shared" ca="1" si="91"/>
        <v>128.64499999999998</v>
      </c>
      <c r="CV49" s="8">
        <f t="shared" ca="1" si="91"/>
        <v>122.46200000000002</v>
      </c>
      <c r="CW49" s="8">
        <f t="shared" ca="1" si="91"/>
        <v>122.07500000000002</v>
      </c>
      <c r="CX49" s="8">
        <f t="shared" ref="CX49:EC49" ca="1" si="92">CX$25-CX31</f>
        <v>126.31300000000002</v>
      </c>
      <c r="CY49" s="8">
        <f t="shared" ca="1" si="92"/>
        <v>129.44800000000001</v>
      </c>
      <c r="CZ49" s="8">
        <f t="shared" ca="1" si="92"/>
        <v>129.31</v>
      </c>
      <c r="DA49" s="8">
        <f t="shared" ca="1" si="92"/>
        <v>117.345</v>
      </c>
      <c r="DB49" s="8">
        <f t="shared" ca="1" si="92"/>
        <v>117.43099999999998</v>
      </c>
      <c r="DC49" s="8">
        <f t="shared" ca="1" si="92"/>
        <v>112.785</v>
      </c>
      <c r="DD49" s="8">
        <f t="shared" ca="1" si="92"/>
        <v>117.42400000000004</v>
      </c>
      <c r="DE49" s="8">
        <f t="shared" ca="1" si="92"/>
        <v>120.90600000000001</v>
      </c>
      <c r="DF49" s="8">
        <f t="shared" ca="1" si="92"/>
        <v>108.577</v>
      </c>
      <c r="DG49" s="8">
        <f t="shared" ca="1" si="92"/>
        <v>118.63799999999998</v>
      </c>
      <c r="DH49" s="8">
        <f t="shared" ca="1" si="92"/>
        <v>116.37599999999998</v>
      </c>
      <c r="DI49" s="8">
        <f t="shared" ca="1" si="92"/>
        <v>120.32299999999998</v>
      </c>
      <c r="DJ49" s="8">
        <f t="shared" ca="1" si="92"/>
        <v>119.12600000000003</v>
      </c>
      <c r="DK49" s="8">
        <f t="shared" ca="1" si="92"/>
        <v>120.88900000000004</v>
      </c>
      <c r="DL49" s="8">
        <f t="shared" ca="1" si="92"/>
        <v>121.99999999999997</v>
      </c>
      <c r="DM49" s="8">
        <f t="shared" ca="1" si="92"/>
        <v>115.59900000000002</v>
      </c>
      <c r="DN49" s="8">
        <f t="shared" ca="1" si="92"/>
        <v>106.17599999999999</v>
      </c>
      <c r="DO49" s="8">
        <f t="shared" ca="1" si="92"/>
        <v>105.42699999999999</v>
      </c>
      <c r="DP49" s="8">
        <f t="shared" ca="1" si="92"/>
        <v>109.80900000000003</v>
      </c>
      <c r="DQ49" s="8">
        <f t="shared" ca="1" si="92"/>
        <v>106.74000000000004</v>
      </c>
      <c r="DR49" s="8">
        <f t="shared" ca="1" si="92"/>
        <v>109.51899999999998</v>
      </c>
      <c r="DS49" s="8">
        <f t="shared" ca="1" si="92"/>
        <v>103.48400000000001</v>
      </c>
      <c r="DT49" s="8">
        <f t="shared" ca="1" si="92"/>
        <v>104.55600000000004</v>
      </c>
      <c r="DU49" s="8">
        <f t="shared" ca="1" si="92"/>
        <v>104.70700000000002</v>
      </c>
      <c r="DV49" s="8">
        <f t="shared" ca="1" si="92"/>
        <v>101.62299999999996</v>
      </c>
      <c r="DW49" s="8">
        <f t="shared" ca="1" si="92"/>
        <v>102.54200000000003</v>
      </c>
      <c r="DX49" s="8">
        <f t="shared" ca="1" si="92"/>
        <v>104.33499999999998</v>
      </c>
      <c r="DY49" s="8">
        <f t="shared" ca="1" si="92"/>
        <v>108.24399999999997</v>
      </c>
      <c r="DZ49" s="8">
        <f t="shared" ca="1" si="92"/>
        <v>105.11999999999998</v>
      </c>
      <c r="EA49" s="8">
        <f t="shared" ca="1" si="92"/>
        <v>105.45899999999997</v>
      </c>
      <c r="EB49" s="8">
        <f t="shared" ca="1" si="92"/>
        <v>105.108</v>
      </c>
      <c r="EC49" s="8">
        <f t="shared" ca="1" si="92"/>
        <v>104.61799999999999</v>
      </c>
      <c r="ED49" s="8">
        <f t="shared" ref="ED49:FI49" ca="1" si="93">ED$25-ED31</f>
        <v>105.00099999999998</v>
      </c>
      <c r="EE49" s="8">
        <f t="shared" ca="1" si="93"/>
        <v>106.20000000000002</v>
      </c>
      <c r="EF49" s="8">
        <f t="shared" ca="1" si="93"/>
        <v>103.81200000000001</v>
      </c>
      <c r="EG49" s="8">
        <f t="shared" ca="1" si="93"/>
        <v>105.18</v>
      </c>
      <c r="EH49" s="8">
        <f t="shared" ca="1" si="93"/>
        <v>104.82699999999997</v>
      </c>
      <c r="EI49" s="8">
        <f t="shared" ca="1" si="93"/>
        <v>103.58000000000001</v>
      </c>
      <c r="EJ49" s="8">
        <f t="shared" ca="1" si="93"/>
        <v>101.33100000000002</v>
      </c>
      <c r="EK49" s="8">
        <f t="shared" ca="1" si="93"/>
        <v>105.25099999999998</v>
      </c>
      <c r="EL49" s="8">
        <f t="shared" ca="1" si="93"/>
        <v>108.46800000000002</v>
      </c>
      <c r="EM49" s="8">
        <f t="shared" ca="1" si="93"/>
        <v>103.75800000000001</v>
      </c>
      <c r="EN49" s="8">
        <f t="shared" ca="1" si="93"/>
        <v>106.77700000000002</v>
      </c>
      <c r="EO49" s="8">
        <f t="shared" ca="1" si="93"/>
        <v>101.79999999999998</v>
      </c>
      <c r="EP49" s="8">
        <f t="shared" ca="1" si="93"/>
        <v>93.632000000000033</v>
      </c>
      <c r="EQ49" s="8">
        <f t="shared" ca="1" si="93"/>
        <v>105.76600000000002</v>
      </c>
      <c r="ER49" s="8">
        <f t="shared" ca="1" si="93"/>
        <v>105.30099999999999</v>
      </c>
      <c r="ES49" s="8">
        <f t="shared" ca="1" si="93"/>
        <v>104.73600000000002</v>
      </c>
      <c r="ET49" s="8">
        <f t="shared" ca="1" si="93"/>
        <v>107.35300000000001</v>
      </c>
      <c r="EU49" s="8">
        <f t="shared" ca="1" si="93"/>
        <v>112.55500000000004</v>
      </c>
      <c r="EV49" s="8">
        <f t="shared" ca="1" si="93"/>
        <v>116.55799999999999</v>
      </c>
      <c r="EW49" s="8">
        <f t="shared" ca="1" si="93"/>
        <v>106.80199999999999</v>
      </c>
      <c r="EX49" s="8">
        <f t="shared" ca="1" si="93"/>
        <v>104.56400000000002</v>
      </c>
      <c r="EY49" s="8">
        <f t="shared" ca="1" si="93"/>
        <v>102.00200000000001</v>
      </c>
      <c r="EZ49" s="8">
        <f t="shared" ca="1" si="93"/>
        <v>108.58000000000001</v>
      </c>
      <c r="FA49" s="8">
        <f t="shared" ca="1" si="93"/>
        <v>110.66600000000003</v>
      </c>
      <c r="FB49" s="8">
        <f t="shared" ca="1" si="93"/>
        <v>112.21600000000001</v>
      </c>
      <c r="FC49" s="8">
        <f t="shared" ca="1" si="93"/>
        <v>108.53400000000002</v>
      </c>
      <c r="FD49" s="8">
        <f t="shared" ca="1" si="93"/>
        <v>105.31100000000001</v>
      </c>
      <c r="FE49" s="8">
        <f t="shared" ca="1" si="93"/>
        <v>112.87200000000001</v>
      </c>
      <c r="FF49" s="8">
        <f t="shared" ca="1" si="93"/>
        <v>110.57300000000004</v>
      </c>
      <c r="FG49" s="8">
        <f t="shared" ca="1" si="93"/>
        <v>110.84100000000001</v>
      </c>
      <c r="FH49" s="8">
        <f t="shared" ca="1" si="93"/>
        <v>116.78099999999998</v>
      </c>
      <c r="FI49" s="8">
        <f t="shared" ca="1" si="93"/>
        <v>118.27099999999999</v>
      </c>
      <c r="FJ49" s="8">
        <f t="shared" ref="FJ49:GN49" ca="1" si="94">FJ$25-FJ31</f>
        <v>134.66899999999998</v>
      </c>
      <c r="FK49" s="8">
        <f t="shared" ca="1" si="94"/>
        <v>135.77699999999999</v>
      </c>
      <c r="FL49" s="8">
        <f t="shared" ca="1" si="94"/>
        <v>123.43399999999997</v>
      </c>
      <c r="FM49" s="8">
        <f t="shared" ca="1" si="94"/>
        <v>115.35399999999998</v>
      </c>
      <c r="FN49" s="8">
        <f t="shared" ca="1" si="94"/>
        <v>115.18800000000002</v>
      </c>
      <c r="FO49" s="8">
        <f t="shared" ca="1" si="94"/>
        <v>122.51300000000003</v>
      </c>
      <c r="FP49" s="8">
        <f t="shared" ca="1" si="94"/>
        <v>132.48299999999998</v>
      </c>
      <c r="FQ49" s="8">
        <f t="shared" ca="1" si="94"/>
        <v>136.98000000000002</v>
      </c>
      <c r="FR49" s="8">
        <f t="shared" ca="1" si="94"/>
        <v>135.50200000000001</v>
      </c>
      <c r="FS49" s="8">
        <f t="shared" ca="1" si="94"/>
        <v>131.35900000000001</v>
      </c>
      <c r="FT49" s="8">
        <f t="shared" ca="1" si="94"/>
        <v>130.43299999999999</v>
      </c>
      <c r="FU49" s="8">
        <f t="shared" ca="1" si="94"/>
        <v>131.684</v>
      </c>
      <c r="FV49" s="8">
        <f t="shared" ca="1" si="94"/>
        <v>127.41400000000002</v>
      </c>
      <c r="FW49" s="8">
        <f t="shared" ca="1" si="94"/>
        <v>126.078</v>
      </c>
      <c r="FX49" s="8">
        <f t="shared" ca="1" si="94"/>
        <v>124.34400000000002</v>
      </c>
      <c r="FY49" s="8">
        <f t="shared" ca="1" si="94"/>
        <v>123.38800000000001</v>
      </c>
      <c r="FZ49" s="8">
        <f t="shared" ca="1" si="94"/>
        <v>118.37899999999999</v>
      </c>
      <c r="GA49" s="8">
        <f t="shared" ca="1" si="94"/>
        <v>126.64600000000002</v>
      </c>
      <c r="GB49" s="8">
        <f t="shared" ca="1" si="94"/>
        <v>122.41000000000003</v>
      </c>
      <c r="GC49" s="8">
        <f t="shared" ca="1" si="94"/>
        <v>121.67899999999997</v>
      </c>
      <c r="GD49" s="8">
        <f t="shared" ca="1" si="94"/>
        <v>115.322</v>
      </c>
      <c r="GE49" s="8">
        <f t="shared" ca="1" si="94"/>
        <v>120.47899999999998</v>
      </c>
      <c r="GF49" s="8">
        <f t="shared" ca="1" si="94"/>
        <v>124.36800000000002</v>
      </c>
      <c r="GG49" s="8">
        <f t="shared" ca="1" si="94"/>
        <v>116.71600000000001</v>
      </c>
      <c r="GH49" s="8">
        <f t="shared" ca="1" si="94"/>
        <v>116.28299999999996</v>
      </c>
      <c r="GI49" s="8">
        <f t="shared" ca="1" si="94"/>
        <v>129.28199999999998</v>
      </c>
      <c r="GJ49" s="8">
        <f t="shared" ca="1" si="94"/>
        <v>125.65300000000002</v>
      </c>
      <c r="GK49" s="8">
        <f t="shared" ca="1" si="94"/>
        <v>127.52100000000002</v>
      </c>
      <c r="GL49" s="8">
        <f t="shared" ca="1" si="94"/>
        <v>125.11499999999998</v>
      </c>
      <c r="GM49" s="8">
        <f t="shared" ca="1" si="94"/>
        <v>118.50699999999998</v>
      </c>
      <c r="GN49" s="8">
        <f t="shared" ca="1" si="94"/>
        <v>120.57499999999999</v>
      </c>
      <c r="GO49" s="8">
        <f ca="1">GO$25-GO31</f>
        <v>112.65000000000003</v>
      </c>
      <c r="GP49" s="8">
        <f t="shared" ref="GP49:HU49" ca="1" si="95">GP$25-GP31</f>
        <v>119.50999999999999</v>
      </c>
      <c r="GQ49" s="8">
        <f t="shared" ca="1" si="95"/>
        <v>105.74400000000003</v>
      </c>
      <c r="GR49" s="8">
        <f t="shared" ca="1" si="95"/>
        <v>97.019000000000034</v>
      </c>
      <c r="GS49" s="8">
        <f t="shared" ca="1" si="95"/>
        <v>100.79199999999997</v>
      </c>
      <c r="GT49" s="8">
        <f t="shared" ca="1" si="95"/>
        <v>101.45400000000004</v>
      </c>
      <c r="GU49" s="8">
        <f t="shared" ca="1" si="95"/>
        <v>111.53</v>
      </c>
      <c r="GV49" s="8">
        <f t="shared" ca="1" si="95"/>
        <v>134.58000000000001</v>
      </c>
      <c r="GW49" s="8">
        <f t="shared" ca="1" si="95"/>
        <v>89.086000000000013</v>
      </c>
      <c r="GX49" s="8">
        <f t="shared" ca="1" si="95"/>
        <v>93.825999999999993</v>
      </c>
      <c r="GY49" s="8">
        <f t="shared" ca="1" si="95"/>
        <v>103.27700000000002</v>
      </c>
      <c r="GZ49" s="8">
        <f t="shared" ca="1" si="95"/>
        <v>97.702000000000027</v>
      </c>
      <c r="HA49" s="8">
        <f t="shared" ca="1" si="95"/>
        <v>113.72399999999999</v>
      </c>
      <c r="HB49" s="8">
        <f t="shared" ca="1" si="95"/>
        <v>110.36200000000002</v>
      </c>
      <c r="HC49" s="8">
        <f t="shared" ca="1" si="95"/>
        <v>103.321</v>
      </c>
      <c r="HD49" s="8">
        <f t="shared" ca="1" si="95"/>
        <v>108.1</v>
      </c>
      <c r="HE49" s="8">
        <f t="shared" ca="1" si="95"/>
        <v>111.69800000000001</v>
      </c>
      <c r="HF49" s="8">
        <f t="shared" ca="1" si="95"/>
        <v>114.99200000000002</v>
      </c>
      <c r="HG49" s="8">
        <f t="shared" ca="1" si="95"/>
        <v>107.05700000000002</v>
      </c>
      <c r="HH49" s="8">
        <f t="shared" ca="1" si="95"/>
        <v>107.78399999999996</v>
      </c>
      <c r="HI49" s="8">
        <f t="shared" ca="1" si="95"/>
        <v>107.86100000000002</v>
      </c>
      <c r="HJ49" s="8">
        <f t="shared" ca="1" si="95"/>
        <v>107.48500000000001</v>
      </c>
      <c r="HK49" s="8">
        <f t="shared" ca="1" si="95"/>
        <v>121.65299999999999</v>
      </c>
      <c r="HL49" s="8">
        <f t="shared" ca="1" si="95"/>
        <v>119.95799999999997</v>
      </c>
      <c r="HM49" s="8">
        <f t="shared" ca="1" si="95"/>
        <v>110.126</v>
      </c>
      <c r="HN49" s="8">
        <f t="shared" ca="1" si="95"/>
        <v>115.64399999999998</v>
      </c>
      <c r="HO49" s="8">
        <f t="shared" ca="1" si="95"/>
        <v>101.22000000000003</v>
      </c>
      <c r="HP49" s="8">
        <f t="shared" ca="1" si="95"/>
        <v>79.574000000000012</v>
      </c>
      <c r="HQ49" s="8">
        <f t="shared" ca="1" si="95"/>
        <v>87.873000000000019</v>
      </c>
      <c r="HR49" s="8">
        <f t="shared" ca="1" si="95"/>
        <v>90.43199999999996</v>
      </c>
      <c r="HS49" s="8">
        <f t="shared" ca="1" si="95"/>
        <v>103.61800000000002</v>
      </c>
      <c r="HT49" s="8">
        <f t="shared" ca="1" si="95"/>
        <v>102.15700000000001</v>
      </c>
      <c r="HU49" s="8">
        <f t="shared" ca="1" si="95"/>
        <v>112.89600000000002</v>
      </c>
      <c r="HV49" s="8">
        <f t="shared" ref="HV49:IZ49" ca="1" si="96">HV$25-HV31</f>
        <v>109.59799999999998</v>
      </c>
      <c r="HW49" s="8">
        <f t="shared" ca="1" si="96"/>
        <v>112.75299999999999</v>
      </c>
      <c r="HX49" s="8">
        <f t="shared" ca="1" si="96"/>
        <v>82.107000000000028</v>
      </c>
      <c r="HY49" s="8">
        <f t="shared" ca="1" si="96"/>
        <v>84.56800000000004</v>
      </c>
      <c r="HZ49" s="8">
        <f t="shared" ca="1" si="96"/>
        <v>102.13899999999998</v>
      </c>
      <c r="IA49" s="8">
        <f t="shared" ca="1" si="96"/>
        <v>102.65900000000002</v>
      </c>
      <c r="IB49" s="8">
        <f t="shared" ca="1" si="96"/>
        <v>91.74199999999999</v>
      </c>
      <c r="IC49" s="8">
        <f t="shared" ca="1" si="96"/>
        <v>117.196</v>
      </c>
      <c r="ID49" s="8">
        <f t="shared" ca="1" si="96"/>
        <v>113.846</v>
      </c>
      <c r="IE49" s="8">
        <f t="shared" ca="1" si="96"/>
        <v>129.44200000000001</v>
      </c>
      <c r="IF49" s="8">
        <f t="shared" ca="1" si="96"/>
        <v>116.04799999999997</v>
      </c>
      <c r="IG49" s="8">
        <f t="shared" ca="1" si="96"/>
        <v>104.77199999999999</v>
      </c>
      <c r="IH49" s="8">
        <f t="shared" ca="1" si="96"/>
        <v>92.271999999999963</v>
      </c>
      <c r="II49" s="8">
        <f t="shared" ca="1" si="96"/>
        <v>96.550999999999988</v>
      </c>
      <c r="IJ49" s="8">
        <f t="shared" ca="1" si="96"/>
        <v>84.619</v>
      </c>
      <c r="IK49" s="8">
        <f t="shared" ca="1" si="96"/>
        <v>95.104000000000013</v>
      </c>
      <c r="IL49" s="8">
        <f t="shared" ca="1" si="96"/>
        <v>109.37100000000001</v>
      </c>
      <c r="IM49" s="8">
        <f t="shared" ca="1" si="96"/>
        <v>106.03999999999999</v>
      </c>
      <c r="IN49" s="8">
        <f t="shared" ca="1" si="96"/>
        <v>109.39099999999999</v>
      </c>
      <c r="IO49" s="8">
        <f t="shared" ca="1" si="96"/>
        <v>119.53100000000001</v>
      </c>
      <c r="IP49" s="8">
        <f t="shared" ca="1" si="96"/>
        <v>113.83199999999999</v>
      </c>
      <c r="IQ49" s="8">
        <f t="shared" ca="1" si="96"/>
        <v>101.33699999999999</v>
      </c>
      <c r="IR49" s="8">
        <f t="shared" ca="1" si="96"/>
        <v>97.57699999999997</v>
      </c>
      <c r="IS49" s="8">
        <f t="shared" ca="1" si="96"/>
        <v>110.62900000000002</v>
      </c>
      <c r="IT49" s="8">
        <f t="shared" ca="1" si="96"/>
        <v>113.44299999999998</v>
      </c>
      <c r="IU49" s="8">
        <f t="shared" ca="1" si="96"/>
        <v>104.41199999999998</v>
      </c>
      <c r="IV49" s="8">
        <f t="shared" ca="1" si="96"/>
        <v>97.375999999999976</v>
      </c>
      <c r="IW49" s="8">
        <f t="shared" ca="1" si="96"/>
        <v>110.87599999999998</v>
      </c>
      <c r="IX49" s="8">
        <f t="shared" ca="1" si="96"/>
        <v>102.55799999999996</v>
      </c>
      <c r="IY49" s="8">
        <f t="shared" ca="1" si="96"/>
        <v>95.01400000000001</v>
      </c>
      <c r="IZ49" s="8">
        <f t="shared" ca="1" si="96"/>
        <v>95.159000000000049</v>
      </c>
      <c r="JA49" s="8">
        <f ca="1">JA$25-JA31</f>
        <v>88.149000000000001</v>
      </c>
      <c r="JB49" s="8">
        <f t="shared" ref="JB49:KG49" ca="1" si="97">JB$25-JB31</f>
        <v>85.726000000000028</v>
      </c>
      <c r="JC49" s="8">
        <f t="shared" ca="1" si="97"/>
        <v>84.536999999999978</v>
      </c>
      <c r="JD49" s="8">
        <f t="shared" ca="1" si="97"/>
        <v>93.365999999999985</v>
      </c>
      <c r="JE49" s="8">
        <f t="shared" ca="1" si="97"/>
        <v>100.67200000000003</v>
      </c>
      <c r="JF49" s="8">
        <f t="shared" ca="1" si="97"/>
        <v>97.965000000000032</v>
      </c>
      <c r="JG49" s="8">
        <f t="shared" ca="1" si="97"/>
        <v>80.918999999999983</v>
      </c>
      <c r="JH49" s="8">
        <f t="shared" ca="1" si="97"/>
        <v>81.790999999999997</v>
      </c>
      <c r="JI49" s="8">
        <f t="shared" ca="1" si="97"/>
        <v>84.412000000000035</v>
      </c>
      <c r="JJ49" s="8">
        <f t="shared" ca="1" si="97"/>
        <v>74.375</v>
      </c>
      <c r="JK49" s="8">
        <f t="shared" ca="1" si="97"/>
        <v>96.131000000000029</v>
      </c>
      <c r="JL49" s="8">
        <f t="shared" ca="1" si="97"/>
        <v>91.017999999999972</v>
      </c>
      <c r="JM49" s="8">
        <f t="shared" ca="1" si="97"/>
        <v>81.725999999999999</v>
      </c>
      <c r="JN49" s="8">
        <f t="shared" ca="1" si="97"/>
        <v>87.580000000000041</v>
      </c>
      <c r="JO49" s="8">
        <f t="shared" ca="1" si="97"/>
        <v>86.513000000000034</v>
      </c>
      <c r="JP49" s="8">
        <f t="shared" ca="1" si="97"/>
        <v>81.643000000000029</v>
      </c>
      <c r="JQ49" s="8">
        <f t="shared" ca="1" si="97"/>
        <v>62.229000000000042</v>
      </c>
      <c r="JR49" s="8">
        <f t="shared" ca="1" si="97"/>
        <v>61.844000000000051</v>
      </c>
      <c r="JS49" s="8">
        <f t="shared" ca="1" si="97"/>
        <v>71.42900000000003</v>
      </c>
      <c r="JT49" s="8">
        <f t="shared" ca="1" si="97"/>
        <v>64.239000000000033</v>
      </c>
      <c r="JU49" s="8">
        <f t="shared" ca="1" si="97"/>
        <v>70.27600000000001</v>
      </c>
      <c r="JV49" s="8">
        <f t="shared" ca="1" si="97"/>
        <v>60.173000000000002</v>
      </c>
      <c r="JW49" s="8">
        <f t="shared" ca="1" si="97"/>
        <v>62.979999999999961</v>
      </c>
      <c r="JX49" s="8">
        <f t="shared" ca="1" si="97"/>
        <v>50.063999999999965</v>
      </c>
      <c r="JY49" s="8">
        <f t="shared" ca="1" si="97"/>
        <v>60.185999999999979</v>
      </c>
      <c r="JZ49" s="8">
        <f t="shared" ca="1" si="97"/>
        <v>69.305999999999983</v>
      </c>
      <c r="KA49" s="8">
        <f t="shared" ca="1" si="97"/>
        <v>74.194999999999993</v>
      </c>
      <c r="KB49" s="8">
        <f t="shared" ca="1" si="97"/>
        <v>74.087999999999965</v>
      </c>
      <c r="KC49" s="8">
        <f t="shared" ca="1" si="97"/>
        <v>84.735000000000014</v>
      </c>
      <c r="KD49" s="8">
        <f t="shared" ca="1" si="97"/>
        <v>71.914999999999964</v>
      </c>
      <c r="KE49" s="8">
        <f t="shared" ca="1" si="97"/>
        <v>64.625</v>
      </c>
      <c r="KF49" s="8">
        <f t="shared" ca="1" si="97"/>
        <v>51.337999999999965</v>
      </c>
      <c r="KG49" s="8">
        <f t="shared" ca="1" si="97"/>
        <v>64.853000000000009</v>
      </c>
      <c r="KH49" s="8">
        <f t="shared" ref="KH49:LL49" ca="1" si="98">KH$25-KH31</f>
        <v>43.643000000000029</v>
      </c>
      <c r="KI49" s="8">
        <f t="shared" ca="1" si="98"/>
        <v>42.567000000000007</v>
      </c>
      <c r="KJ49" s="8">
        <f t="shared" ca="1" si="98"/>
        <v>39.795999999999992</v>
      </c>
      <c r="KK49" s="8">
        <f t="shared" ca="1" si="98"/>
        <v>56.310999999999979</v>
      </c>
      <c r="KL49" s="8">
        <f t="shared" ca="1" si="98"/>
        <v>58.287000000000035</v>
      </c>
      <c r="KM49" s="8">
        <f t="shared" ca="1" si="98"/>
        <v>66.63900000000001</v>
      </c>
      <c r="KN49" s="8">
        <f t="shared" ca="1" si="98"/>
        <v>53.259000000000015</v>
      </c>
      <c r="KO49" s="8">
        <f t="shared" ca="1" si="98"/>
        <v>51.815999999999974</v>
      </c>
      <c r="KP49" s="8">
        <f t="shared" ca="1" si="98"/>
        <v>45.435999999999979</v>
      </c>
      <c r="KQ49" s="8">
        <f t="shared" ca="1" si="98"/>
        <v>44.33099999999996</v>
      </c>
      <c r="KR49" s="8">
        <f t="shared" ca="1" si="98"/>
        <v>48.769000000000005</v>
      </c>
      <c r="KS49" s="8">
        <f t="shared" ca="1" si="98"/>
        <v>47.715999999999951</v>
      </c>
      <c r="KT49" s="8">
        <f t="shared" ca="1" si="98"/>
        <v>42.120000000000005</v>
      </c>
      <c r="KU49" s="8">
        <f t="shared" ca="1" si="98"/>
        <v>43.70799999999997</v>
      </c>
      <c r="KV49" s="8">
        <f t="shared" ca="1" si="98"/>
        <v>52.90100000000001</v>
      </c>
      <c r="KW49" s="8">
        <f t="shared" ca="1" si="98"/>
        <v>56.894000000000005</v>
      </c>
      <c r="KX49" s="8">
        <f t="shared" ca="1" si="98"/>
        <v>63.476999999999975</v>
      </c>
      <c r="KY49" s="8">
        <f t="shared" ca="1" si="98"/>
        <v>54.600999999999999</v>
      </c>
      <c r="KZ49" s="8">
        <f t="shared" ca="1" si="98"/>
        <v>28.949999999999989</v>
      </c>
      <c r="LA49" s="8">
        <f t="shared" ca="1" si="98"/>
        <v>43.512</v>
      </c>
      <c r="LB49" s="8">
        <f t="shared" ca="1" si="98"/>
        <v>34.490000000000009</v>
      </c>
      <c r="LC49" s="8">
        <f t="shared" ca="1" si="98"/>
        <v>47.19</v>
      </c>
      <c r="LD49" s="8">
        <f t="shared" ca="1" si="98"/>
        <v>45.087000000000046</v>
      </c>
      <c r="LE49" s="8">
        <f t="shared" ca="1" si="98"/>
        <v>57.098000000000013</v>
      </c>
      <c r="LF49" s="8">
        <f t="shared" ca="1" si="98"/>
        <v>53.05499999999995</v>
      </c>
      <c r="LG49" s="8">
        <f t="shared" ca="1" si="98"/>
        <v>79.432000000000016</v>
      </c>
      <c r="LH49" s="8">
        <f t="shared" ca="1" si="98"/>
        <v>70.461999999999989</v>
      </c>
      <c r="LI49" s="8">
        <f t="shared" ca="1" si="98"/>
        <v>73.365999999999985</v>
      </c>
      <c r="LJ49" s="8">
        <f t="shared" ca="1" si="98"/>
        <v>69.06699999999995</v>
      </c>
      <c r="LK49" s="8">
        <f t="shared" ca="1" si="98"/>
        <v>70.86099999999999</v>
      </c>
      <c r="LL49" s="8">
        <f t="shared" ca="1" si="98"/>
        <v>53.569000000000017</v>
      </c>
      <c r="LM49" s="8">
        <f ca="1">LM$25-LM31</f>
        <v>58.170999999999992</v>
      </c>
      <c r="LN49" s="8">
        <f t="shared" ref="LN49:MS49" ca="1" si="99">LN$25-LN31</f>
        <v>54.79200000000003</v>
      </c>
      <c r="LO49" s="8">
        <f t="shared" ca="1" si="99"/>
        <v>52.351999999999975</v>
      </c>
      <c r="LP49" s="8">
        <f t="shared" ca="1" si="99"/>
        <v>82.057999999999993</v>
      </c>
      <c r="LQ49" s="8">
        <f t="shared" ca="1" si="99"/>
        <v>76.694999999999993</v>
      </c>
      <c r="LR49" s="8">
        <f t="shared" ca="1" si="99"/>
        <v>65.257000000000005</v>
      </c>
      <c r="LS49" s="8">
        <f t="shared" ca="1" si="99"/>
        <v>85.555000000000007</v>
      </c>
      <c r="LT49" s="8">
        <f t="shared" ca="1" si="99"/>
        <v>73.584000000000003</v>
      </c>
      <c r="LU49" s="8">
        <f t="shared" ca="1" si="99"/>
        <v>61.766999999999996</v>
      </c>
      <c r="LV49" s="8">
        <f t="shared" ca="1" si="99"/>
        <v>47.353000000000009</v>
      </c>
      <c r="LW49" s="8">
        <f t="shared" ca="1" si="99"/>
        <v>34.634999999999991</v>
      </c>
      <c r="LX49" s="8">
        <f t="shared" ca="1" si="99"/>
        <v>27.996000000000038</v>
      </c>
      <c r="LY49" s="8">
        <f t="shared" ca="1" si="99"/>
        <v>30.767999999999972</v>
      </c>
      <c r="LZ49" s="8">
        <f t="shared" ca="1" si="99"/>
        <v>38.329000000000008</v>
      </c>
      <c r="MA49" s="8">
        <f t="shared" ca="1" si="99"/>
        <v>38.171000000000049</v>
      </c>
      <c r="MB49" s="8">
        <f t="shared" ca="1" si="99"/>
        <v>34.579000000000008</v>
      </c>
      <c r="MC49" s="8">
        <f t="shared" ca="1" si="99"/>
        <v>45.579000000000008</v>
      </c>
      <c r="MD49" s="8">
        <f t="shared" ca="1" si="99"/>
        <v>45.577999999999975</v>
      </c>
      <c r="ME49" s="8">
        <f t="shared" ca="1" si="99"/>
        <v>42.400999999999954</v>
      </c>
      <c r="MF49" s="8">
        <f t="shared" ca="1" si="99"/>
        <v>34.738999999999976</v>
      </c>
      <c r="MG49" s="8">
        <f t="shared" ca="1" si="99"/>
        <v>14.023000000000025</v>
      </c>
      <c r="MH49" s="8">
        <f t="shared" ca="1" si="99"/>
        <v>10.372000000000014</v>
      </c>
      <c r="MI49" s="8">
        <f t="shared" ca="1" si="99"/>
        <v>17.825000000000045</v>
      </c>
      <c r="MJ49" s="8">
        <f t="shared" ca="1" si="99"/>
        <v>19.519000000000005</v>
      </c>
      <c r="MK49" s="8">
        <f t="shared" ca="1" si="99"/>
        <v>21.930000000000007</v>
      </c>
      <c r="ML49" s="8">
        <f t="shared" ca="1" si="99"/>
        <v>11.927000000000021</v>
      </c>
      <c r="MM49" s="8">
        <f t="shared" ca="1" si="99"/>
        <v>25.158000000000015</v>
      </c>
      <c r="MN49" s="8">
        <f t="shared" ca="1" si="99"/>
        <v>32.873999999999967</v>
      </c>
      <c r="MO49" s="8">
        <f t="shared" ca="1" si="99"/>
        <v>39.096000000000004</v>
      </c>
      <c r="MP49" s="8">
        <f t="shared" ca="1" si="99"/>
        <v>18.936999999999955</v>
      </c>
      <c r="MQ49" s="8">
        <f t="shared" ca="1" si="99"/>
        <v>1.2370000000000232</v>
      </c>
      <c r="MR49" s="8">
        <f t="shared" ca="1" si="99"/>
        <v>10.517999999999972</v>
      </c>
      <c r="MS49" s="8">
        <f t="shared" ca="1" si="99"/>
        <v>33.298999999999978</v>
      </c>
      <c r="MT49" s="8">
        <f t="shared" ref="MT49:NX49" ca="1" si="100">MT$25-MT31</f>
        <v>38.790999999999997</v>
      </c>
      <c r="MU49" s="8">
        <f t="shared" ca="1" si="100"/>
        <v>23.538000000000011</v>
      </c>
      <c r="MV49" s="8">
        <f t="shared" ca="1" si="100"/>
        <v>26.550999999999988</v>
      </c>
      <c r="MW49" s="8">
        <f t="shared" ca="1" si="100"/>
        <v>31.218999999999994</v>
      </c>
      <c r="MX49" s="8">
        <f t="shared" ca="1" si="100"/>
        <v>17.612000000000023</v>
      </c>
      <c r="MY49" s="8">
        <f t="shared" ca="1" si="100"/>
        <v>10.055000000000007</v>
      </c>
      <c r="MZ49" s="8">
        <f t="shared" ca="1" si="100"/>
        <v>12.237000000000023</v>
      </c>
      <c r="NA49" s="8">
        <f t="shared" ca="1" si="100"/>
        <v>17.963000000000022</v>
      </c>
      <c r="NB49" s="8">
        <f t="shared" ca="1" si="100"/>
        <v>7.5020000000000095</v>
      </c>
      <c r="NC49" s="8">
        <f t="shared" ca="1" si="100"/>
        <v>4.4400000000000546</v>
      </c>
      <c r="ND49" s="8">
        <f t="shared" ca="1" si="100"/>
        <v>1.7560000000000286</v>
      </c>
      <c r="NE49" s="8">
        <f t="shared" ca="1" si="100"/>
        <v>14.800000000000011</v>
      </c>
      <c r="NF49" s="8">
        <f t="shared" ca="1" si="100"/>
        <v>24.677000000000021</v>
      </c>
      <c r="NG49" s="8">
        <f t="shared" ca="1" si="100"/>
        <v>4.3220000000000027</v>
      </c>
      <c r="NH49" s="8">
        <f t="shared" ca="1" si="100"/>
        <v>23.543999999999983</v>
      </c>
      <c r="NI49" s="8">
        <f t="shared" ca="1" si="100"/>
        <v>6.1209999999999809</v>
      </c>
      <c r="NJ49" s="8">
        <f t="shared" ca="1" si="100"/>
        <v>-5.5059999999999718</v>
      </c>
      <c r="NK49" s="8">
        <f t="shared" ca="1" si="100"/>
        <v>14.636000000000024</v>
      </c>
      <c r="NL49" s="8">
        <f t="shared" ca="1" si="100"/>
        <v>-1.6299999999999955</v>
      </c>
      <c r="NM49" s="8">
        <f t="shared" ca="1" si="100"/>
        <v>25.420000000000016</v>
      </c>
      <c r="NN49" s="8">
        <f t="shared" ca="1" si="100"/>
        <v>-3.3230000000000359</v>
      </c>
      <c r="NO49" s="8">
        <f t="shared" ca="1" si="100"/>
        <v>-17.634999999999991</v>
      </c>
      <c r="NP49" s="8">
        <f t="shared" ca="1" si="100"/>
        <v>-22.175000000000011</v>
      </c>
      <c r="NQ49" s="8">
        <f t="shared" ca="1" si="100"/>
        <v>-37.147999999999968</v>
      </c>
      <c r="NR49" s="8">
        <f t="shared" ca="1" si="100"/>
        <v>-26.177000000000021</v>
      </c>
      <c r="NS49" s="8">
        <f t="shared" ca="1" si="100"/>
        <v>-12.166999999999973</v>
      </c>
      <c r="NT49" s="8">
        <f t="shared" ca="1" si="100"/>
        <v>-10.783000000000015</v>
      </c>
      <c r="NU49" s="8">
        <f t="shared" ca="1" si="100"/>
        <v>-13.480999999999995</v>
      </c>
      <c r="NV49" s="8">
        <f t="shared" ca="1" si="100"/>
        <v>-8.1550000000000296</v>
      </c>
      <c r="NW49" s="8">
        <f t="shared" ca="1" si="100"/>
        <v>-9.3559999999999945</v>
      </c>
      <c r="NX49" s="8">
        <f t="shared" ca="1" si="100"/>
        <v>-10.216999999999985</v>
      </c>
      <c r="NY49" s="8">
        <f ca="1">NY$25-NY31</f>
        <v>-4.7040000000000077</v>
      </c>
      <c r="NZ49" s="8">
        <f t="shared" ref="NZ49:PE49" ca="1" si="101">NZ$25-NZ31</f>
        <v>-7.9239999999999782</v>
      </c>
      <c r="OA49" s="8">
        <f t="shared" ca="1" si="101"/>
        <v>-3.2860000000000014</v>
      </c>
      <c r="OB49" s="8">
        <f t="shared" ca="1" si="101"/>
        <v>-1.8670000000000186</v>
      </c>
      <c r="OC49" s="8">
        <f t="shared" ca="1" si="101"/>
        <v>9.125</v>
      </c>
      <c r="OD49" s="8">
        <f t="shared" ca="1" si="101"/>
        <v>5.0109999999999673</v>
      </c>
      <c r="OE49" s="8">
        <f t="shared" ca="1" si="101"/>
        <v>-10.959000000000003</v>
      </c>
      <c r="OF49" s="8">
        <f t="shared" ca="1" si="101"/>
        <v>-18.308999999999969</v>
      </c>
      <c r="OG49" s="8">
        <f t="shared" ca="1" si="101"/>
        <v>-9.6640000000000441</v>
      </c>
      <c r="OH49" s="8">
        <f t="shared" ca="1" si="101"/>
        <v>-14.951999999999998</v>
      </c>
      <c r="OI49" s="8">
        <f t="shared" ca="1" si="101"/>
        <v>-11.32099999999997</v>
      </c>
      <c r="OJ49" s="8">
        <f t="shared" ca="1" si="101"/>
        <v>-11.543000000000006</v>
      </c>
      <c r="OK49" s="8">
        <f t="shared" ca="1" si="101"/>
        <v>20.58499999999998</v>
      </c>
      <c r="OL49" s="8">
        <f t="shared" ca="1" si="101"/>
        <v>-2.0869999999999891</v>
      </c>
      <c r="OM49" s="8">
        <f t="shared" ca="1" si="101"/>
        <v>2.0169999999999959</v>
      </c>
      <c r="ON49" s="8">
        <f t="shared" ca="1" si="101"/>
        <v>4.6569999999999823</v>
      </c>
      <c r="OO49" s="8">
        <f t="shared" ca="1" si="101"/>
        <v>9.5680000000000405</v>
      </c>
      <c r="OP49" s="8">
        <f t="shared" ca="1" si="101"/>
        <v>19.131000000000029</v>
      </c>
      <c r="OQ49" s="8">
        <f t="shared" ca="1" si="101"/>
        <v>12.175999999999988</v>
      </c>
      <c r="OR49" s="8">
        <f t="shared" ca="1" si="101"/>
        <v>13.800999999999988</v>
      </c>
      <c r="OS49" s="8">
        <f t="shared" ca="1" si="101"/>
        <v>27.175000000000011</v>
      </c>
      <c r="OT49" s="8">
        <f t="shared" ca="1" si="101"/>
        <v>1.2400000000000091</v>
      </c>
      <c r="OU49" s="8">
        <f t="shared" ca="1" si="101"/>
        <v>15.901999999999987</v>
      </c>
      <c r="OV49" s="8">
        <f t="shared" ca="1" si="101"/>
        <v>23.324000000000012</v>
      </c>
      <c r="OW49" s="8">
        <f t="shared" ca="1" si="101"/>
        <v>16.432999999999993</v>
      </c>
      <c r="OX49" s="8">
        <f t="shared" ca="1" si="101"/>
        <v>24.985000000000014</v>
      </c>
      <c r="OY49" s="8">
        <f t="shared" ca="1" si="101"/>
        <v>28.20799999999997</v>
      </c>
      <c r="OZ49" s="8">
        <f t="shared" ca="1" si="101"/>
        <v>14.947000000000003</v>
      </c>
      <c r="PA49" s="8">
        <f t="shared" ca="1" si="101"/>
        <v>25.91500000000002</v>
      </c>
      <c r="PB49" s="8">
        <f t="shared" ca="1" si="101"/>
        <v>43.062999999999988</v>
      </c>
      <c r="PC49" s="8">
        <f t="shared" ca="1" si="101"/>
        <v>48.496000000000038</v>
      </c>
      <c r="PD49" s="8">
        <f t="shared" ca="1" si="101"/>
        <v>42.439000000000021</v>
      </c>
      <c r="PE49" s="8">
        <f t="shared" ca="1" si="101"/>
        <v>46.230000000000018</v>
      </c>
      <c r="PF49" s="8">
        <f t="shared" ref="PF49:QJ49" ca="1" si="102">PF$25-PF31</f>
        <v>51.814000000000021</v>
      </c>
      <c r="PG49" s="8">
        <f t="shared" ca="1" si="102"/>
        <v>57.843000000000018</v>
      </c>
      <c r="PH49" s="8">
        <f t="shared" ca="1" si="102"/>
        <v>46.007999999999981</v>
      </c>
      <c r="PI49" s="8">
        <f t="shared" ca="1" si="102"/>
        <v>50.653999999999996</v>
      </c>
      <c r="PJ49" s="8">
        <f t="shared" ca="1" si="102"/>
        <v>60.201000000000022</v>
      </c>
      <c r="PK49" s="8">
        <f t="shared" ca="1" si="102"/>
        <v>19.817000000000007</v>
      </c>
      <c r="PL49" s="8">
        <f t="shared" ca="1" si="102"/>
        <v>30.773000000000025</v>
      </c>
      <c r="PM49" s="8">
        <f t="shared" ca="1" si="102"/>
        <v>27.668999999999983</v>
      </c>
      <c r="PN49" s="8">
        <f t="shared" ca="1" si="102"/>
        <v>36.49799999999999</v>
      </c>
      <c r="PO49" s="8">
        <f t="shared" ca="1" si="102"/>
        <v>50.121000000000038</v>
      </c>
      <c r="PP49" s="8">
        <f t="shared" ca="1" si="102"/>
        <v>38.455000000000041</v>
      </c>
      <c r="PQ49" s="8">
        <f t="shared" ca="1" si="102"/>
        <v>48.824000000000012</v>
      </c>
      <c r="PR49" s="8">
        <f t="shared" ca="1" si="102"/>
        <v>54.81</v>
      </c>
      <c r="PS49" s="8">
        <f t="shared" ca="1" si="102"/>
        <v>53.376999999999953</v>
      </c>
      <c r="PT49" s="8">
        <f t="shared" ca="1" si="102"/>
        <v>59.107000000000028</v>
      </c>
      <c r="PU49" s="8">
        <f t="shared" ca="1" si="102"/>
        <v>62.212000000000046</v>
      </c>
      <c r="PV49" s="8">
        <f t="shared" ca="1" si="102"/>
        <v>53.394000000000005</v>
      </c>
      <c r="PW49" s="8">
        <f t="shared" ca="1" si="102"/>
        <v>65.775000000000034</v>
      </c>
      <c r="PX49" s="8">
        <f t="shared" ca="1" si="102"/>
        <v>64.670999999999992</v>
      </c>
      <c r="PY49" s="8">
        <f t="shared" ca="1" si="102"/>
        <v>61.057000000000016</v>
      </c>
      <c r="PZ49" s="8">
        <f t="shared" ca="1" si="102"/>
        <v>67.342000000000013</v>
      </c>
      <c r="QA49" s="8">
        <f t="shared" ca="1" si="102"/>
        <v>69.864000000000004</v>
      </c>
      <c r="QB49" s="8">
        <f t="shared" ca="1" si="102"/>
        <v>72.377999999999986</v>
      </c>
      <c r="QC49" s="8">
        <f t="shared" ca="1" si="102"/>
        <v>67.432000000000016</v>
      </c>
      <c r="QD49" s="8">
        <f t="shared" ca="1" si="102"/>
        <v>74.109000000000009</v>
      </c>
      <c r="QE49" s="8">
        <f t="shared" ca="1" si="102"/>
        <v>66.317000000000007</v>
      </c>
      <c r="QF49" s="8">
        <f t="shared" ca="1" si="102"/>
        <v>74.051999999999964</v>
      </c>
      <c r="QG49" s="8">
        <f t="shared" ca="1" si="102"/>
        <v>74.721000000000004</v>
      </c>
      <c r="QH49" s="8">
        <f t="shared" ca="1" si="102"/>
        <v>63.394999999999982</v>
      </c>
      <c r="QI49" s="8">
        <f t="shared" ca="1" si="102"/>
        <v>64.200999999999993</v>
      </c>
      <c r="QJ49" s="8">
        <f t="shared" ca="1" si="102"/>
        <v>69.709000000000003</v>
      </c>
      <c r="QK49" s="8">
        <f ca="1">QK$25-QK31</f>
        <v>68.78</v>
      </c>
      <c r="QL49" s="8">
        <f t="shared" ref="QL49:RQ49" ca="1" si="103">QL$25-QL31</f>
        <v>71.15100000000001</v>
      </c>
      <c r="QM49" s="8">
        <f t="shared" ca="1" si="103"/>
        <v>71.969000000000023</v>
      </c>
      <c r="QN49" s="8">
        <f t="shared" ca="1" si="103"/>
        <v>69.376999999999981</v>
      </c>
      <c r="QO49" s="8">
        <f t="shared" ca="1" si="103"/>
        <v>72.953999999999979</v>
      </c>
      <c r="QP49" s="8">
        <f t="shared" ca="1" si="103"/>
        <v>67.324000000000012</v>
      </c>
      <c r="QQ49" s="8">
        <f t="shared" ca="1" si="103"/>
        <v>61.686000000000007</v>
      </c>
      <c r="QR49" s="8">
        <f t="shared" ca="1" si="103"/>
        <v>73.015000000000015</v>
      </c>
      <c r="QS49" s="8">
        <f t="shared" ca="1" si="103"/>
        <v>79.193999999999988</v>
      </c>
      <c r="QT49" s="8">
        <f t="shared" ca="1" si="103"/>
        <v>77.144999999999982</v>
      </c>
      <c r="QU49" s="8">
        <f t="shared" ca="1" si="103"/>
        <v>65.216999999999985</v>
      </c>
      <c r="QV49" s="8">
        <f t="shared" ca="1" si="103"/>
        <v>64.456000000000017</v>
      </c>
      <c r="QW49" s="8">
        <f t="shared" ca="1" si="103"/>
        <v>63.115000000000009</v>
      </c>
      <c r="QX49" s="8">
        <f t="shared" ca="1" si="103"/>
        <v>59.077999999999975</v>
      </c>
      <c r="QY49" s="8">
        <f t="shared" ca="1" si="103"/>
        <v>57.733000000000004</v>
      </c>
      <c r="QZ49" s="8">
        <f t="shared" ca="1" si="103"/>
        <v>57.045000000000016</v>
      </c>
      <c r="RA49" s="8">
        <f t="shared" ca="1" si="103"/>
        <v>63.30699999999996</v>
      </c>
      <c r="RB49" s="8">
        <f t="shared" ca="1" si="103"/>
        <v>64.202000000000055</v>
      </c>
      <c r="RC49" s="8">
        <f t="shared" ca="1" si="103"/>
        <v>66.29200000000003</v>
      </c>
      <c r="RD49" s="8">
        <f t="shared" ca="1" si="103"/>
        <v>62.770000000000039</v>
      </c>
      <c r="RE49" s="8">
        <f t="shared" ca="1" si="103"/>
        <v>61.022999999999968</v>
      </c>
      <c r="RF49" s="8">
        <f t="shared" ca="1" si="103"/>
        <v>65.829999999999984</v>
      </c>
      <c r="RG49" s="8">
        <f t="shared" ca="1" si="103"/>
        <v>72.264999999999986</v>
      </c>
      <c r="RH49" s="8">
        <f t="shared" ca="1" si="103"/>
        <v>66.218999999999994</v>
      </c>
      <c r="RI49" s="8">
        <f t="shared" ca="1" si="103"/>
        <v>65.826999999999998</v>
      </c>
      <c r="RJ49" s="8">
        <f t="shared" ca="1" si="103"/>
        <v>66.031999999999982</v>
      </c>
      <c r="RK49" s="8">
        <f t="shared" ca="1" si="103"/>
        <v>62.913999999999987</v>
      </c>
      <c r="RL49" s="8">
        <f t="shared" ca="1" si="103"/>
        <v>69.966000000000008</v>
      </c>
      <c r="RM49" s="8">
        <f t="shared" ca="1" si="103"/>
        <v>65.55600000000004</v>
      </c>
      <c r="RN49" s="8">
        <f t="shared" ca="1" si="103"/>
        <v>61.115000000000009</v>
      </c>
      <c r="RO49" s="8">
        <f t="shared" ca="1" si="103"/>
        <v>67.530999999999977</v>
      </c>
      <c r="RP49" s="8">
        <f t="shared" ca="1" si="103"/>
        <v>69.314000000000021</v>
      </c>
      <c r="RQ49" s="8">
        <f t="shared" ca="1" si="103"/>
        <v>75.121999999999986</v>
      </c>
      <c r="RR49" s="8">
        <f t="shared" ref="RR49:SQ49" ca="1" si="104">RR$25-RR31</f>
        <v>70.254000000000019</v>
      </c>
      <c r="RS49" s="8">
        <f t="shared" ca="1" si="104"/>
        <v>70.310000000000031</v>
      </c>
      <c r="RT49" s="8">
        <f t="shared" ca="1" si="104"/>
        <v>68.993000000000023</v>
      </c>
      <c r="RU49" s="8">
        <f t="shared" ca="1" si="104"/>
        <v>77.203999999999979</v>
      </c>
      <c r="RV49" s="8">
        <f t="shared" ca="1" si="104"/>
        <v>74.665999999999997</v>
      </c>
      <c r="RW49" s="8">
        <f t="shared" ca="1" si="104"/>
        <v>70.167000000000002</v>
      </c>
      <c r="RX49" s="8">
        <f t="shared" ca="1" si="104"/>
        <v>71.978000000000009</v>
      </c>
      <c r="RY49" s="8">
        <f t="shared" ca="1" si="104"/>
        <v>91.097999999999985</v>
      </c>
      <c r="RZ49" s="8">
        <f t="shared" ca="1" si="104"/>
        <v>76.468999999999994</v>
      </c>
      <c r="SA49" s="8">
        <f t="shared" ca="1" si="104"/>
        <v>77.251000000000033</v>
      </c>
      <c r="SB49" s="8">
        <f t="shared" ca="1" si="104"/>
        <v>78.710000000000036</v>
      </c>
      <c r="SC49" s="8">
        <f t="shared" ca="1" si="104"/>
        <v>77.991000000000042</v>
      </c>
      <c r="SD49" s="8">
        <f t="shared" ca="1" si="104"/>
        <v>81.533999999999992</v>
      </c>
      <c r="SE49" s="8">
        <f t="shared" ca="1" si="104"/>
        <v>84.262</v>
      </c>
      <c r="SF49" s="8">
        <f t="shared" ca="1" si="104"/>
        <v>80.61699999999999</v>
      </c>
      <c r="SG49" s="8">
        <f t="shared" ca="1" si="104"/>
        <v>84.518999999999977</v>
      </c>
      <c r="SH49" s="8">
        <f t="shared" ca="1" si="104"/>
        <v>84.75200000000001</v>
      </c>
      <c r="SI49" s="8">
        <f t="shared" ca="1" si="104"/>
        <v>84.783999999999992</v>
      </c>
      <c r="SJ49" s="8">
        <f t="shared" ca="1" si="104"/>
        <v>69.352000000000032</v>
      </c>
      <c r="SK49" s="8">
        <f t="shared" ca="1" si="104"/>
        <v>84.148000000000025</v>
      </c>
      <c r="SL49" s="8">
        <f t="shared" ca="1" si="104"/>
        <v>85.948999999999984</v>
      </c>
      <c r="SM49" s="8">
        <f t="shared" ca="1" si="104"/>
        <v>86.813000000000045</v>
      </c>
      <c r="SN49" s="8">
        <f t="shared" ca="1" si="104"/>
        <v>82.770999999999958</v>
      </c>
      <c r="SO49" s="8">
        <f t="shared" ca="1" si="104"/>
        <v>65.627999999999986</v>
      </c>
      <c r="SP49" s="8">
        <f t="shared" ca="1" si="104"/>
        <v>60.375</v>
      </c>
      <c r="SQ49" s="8">
        <f t="shared" ca="1" si="104"/>
        <v>44.994000000000028</v>
      </c>
    </row>
    <row r="50" spans="1:511" x14ac:dyDescent="0.25">
      <c r="A50" s="2">
        <f t="shared" si="26"/>
        <v>8</v>
      </c>
      <c r="B50" s="4" t="str">
        <f t="shared" si="9"/>
        <v>VW 2 1/2 PERP nc-22</v>
      </c>
      <c r="C50" s="4" t="str">
        <f t="shared" si="27"/>
        <v>VW 3 1/2 PERP nc-30-VW 2 1/2 PERP nc-22</v>
      </c>
      <c r="F50" s="8" t="e">
        <f t="shared" ref="F50:AK50" ca="1" si="105">F$25-F32</f>
        <v>#VALUE!</v>
      </c>
      <c r="G50" s="8">
        <f t="shared" ca="1" si="105"/>
        <v>12.911000000000001</v>
      </c>
      <c r="H50" s="8">
        <f t="shared" ca="1" si="105"/>
        <v>-4.4870000000000232</v>
      </c>
      <c r="I50" s="8">
        <f t="shared" ca="1" si="105"/>
        <v>14.854000000000042</v>
      </c>
      <c r="J50" s="8">
        <f t="shared" ca="1" si="105"/>
        <v>8.8410000000000082</v>
      </c>
      <c r="K50" s="8">
        <f t="shared" ca="1" si="105"/>
        <v>37.196000000000026</v>
      </c>
      <c r="L50" s="8">
        <f t="shared" ca="1" si="105"/>
        <v>75.713999999999999</v>
      </c>
      <c r="M50" s="8">
        <f t="shared" ca="1" si="105"/>
        <v>44.684000000000026</v>
      </c>
      <c r="N50" s="8">
        <f t="shared" ca="1" si="105"/>
        <v>59.197000000000003</v>
      </c>
      <c r="O50" s="8">
        <f t="shared" ca="1" si="105"/>
        <v>19.771999999999991</v>
      </c>
      <c r="P50" s="8">
        <f t="shared" ca="1" si="105"/>
        <v>38.854999999999961</v>
      </c>
      <c r="Q50" s="8">
        <f t="shared" ca="1" si="105"/>
        <v>60.374000000000024</v>
      </c>
      <c r="R50" s="8">
        <f t="shared" ca="1" si="105"/>
        <v>138.67899999999997</v>
      </c>
      <c r="S50" s="8">
        <f t="shared" ca="1" si="105"/>
        <v>145.08199999999999</v>
      </c>
      <c r="T50" s="8">
        <f t="shared" ca="1" si="105"/>
        <v>87.903999999999996</v>
      </c>
      <c r="U50" s="8">
        <f t="shared" ca="1" si="105"/>
        <v>82.630999999999972</v>
      </c>
      <c r="V50" s="8">
        <f t="shared" ca="1" si="105"/>
        <v>42.601999999999975</v>
      </c>
      <c r="W50" s="8">
        <f t="shared" ca="1" si="105"/>
        <v>31.796000000000049</v>
      </c>
      <c r="X50" s="8">
        <f t="shared" ca="1" si="105"/>
        <v>33.723000000000013</v>
      </c>
      <c r="Y50" s="8">
        <f t="shared" ca="1" si="105"/>
        <v>53.259000000000015</v>
      </c>
      <c r="Z50" s="8">
        <f t="shared" ca="1" si="105"/>
        <v>70.187999999999988</v>
      </c>
      <c r="AA50" s="8">
        <f t="shared" ca="1" si="105"/>
        <v>48.480999999999995</v>
      </c>
      <c r="AB50" s="8">
        <f t="shared" ca="1" si="105"/>
        <v>13.959000000000003</v>
      </c>
      <c r="AC50" s="8">
        <f t="shared" ca="1" si="105"/>
        <v>18.768000000000029</v>
      </c>
      <c r="AD50" s="8">
        <f t="shared" ca="1" si="105"/>
        <v>28.744000000000028</v>
      </c>
      <c r="AE50" s="8">
        <f t="shared" ca="1" si="105"/>
        <v>25.678999999999974</v>
      </c>
      <c r="AF50" s="8">
        <f t="shared" ca="1" si="105"/>
        <v>20.322000000000003</v>
      </c>
      <c r="AG50" s="8">
        <f t="shared" ca="1" si="105"/>
        <v>-21.814999999999998</v>
      </c>
      <c r="AH50" s="8">
        <f t="shared" ca="1" si="105"/>
        <v>-46.055999999999983</v>
      </c>
      <c r="AI50" s="8">
        <f t="shared" ca="1" si="105"/>
        <v>-52.83299999999997</v>
      </c>
      <c r="AJ50" s="8">
        <f t="shared" ca="1" si="105"/>
        <v>-32.906999999999982</v>
      </c>
      <c r="AK50" s="8">
        <f t="shared" ca="1" si="105"/>
        <v>-18.478999999999985</v>
      </c>
      <c r="AL50" s="8">
        <f t="shared" ref="AL50:BP50" ca="1" si="106">AL$25-AL32</f>
        <v>-23.747000000000014</v>
      </c>
      <c r="AM50" s="8">
        <f t="shared" ca="1" si="106"/>
        <v>-29.782000000000039</v>
      </c>
      <c r="AN50" s="8">
        <f t="shared" ca="1" si="106"/>
        <v>-34.356999999999971</v>
      </c>
      <c r="AO50" s="8">
        <f t="shared" ca="1" si="106"/>
        <v>-39.608000000000004</v>
      </c>
      <c r="AP50" s="8">
        <f t="shared" ca="1" si="106"/>
        <v>-48.473000000000013</v>
      </c>
      <c r="AQ50" s="8">
        <f t="shared" ca="1" si="106"/>
        <v>-95.265000000000043</v>
      </c>
      <c r="AR50" s="8">
        <f t="shared" ca="1" si="106"/>
        <v>-42.728999999999985</v>
      </c>
      <c r="AS50" s="8">
        <f t="shared" ca="1" si="106"/>
        <v>-21.12700000000001</v>
      </c>
      <c r="AT50" s="8">
        <f t="shared" ca="1" si="106"/>
        <v>-5.6800000000000068</v>
      </c>
      <c r="AU50" s="8">
        <f t="shared" ca="1" si="106"/>
        <v>36.20999999999998</v>
      </c>
      <c r="AV50" s="8">
        <f t="shared" ca="1" si="106"/>
        <v>10.369000000000028</v>
      </c>
      <c r="AW50" s="8">
        <f t="shared" ca="1" si="106"/>
        <v>20.637</v>
      </c>
      <c r="AX50" s="8">
        <f t="shared" ca="1" si="106"/>
        <v>-50.081000000000074</v>
      </c>
      <c r="AY50" s="8">
        <f t="shared" ca="1" si="106"/>
        <v>-56.158000000000015</v>
      </c>
      <c r="AZ50" s="8">
        <f t="shared" ca="1" si="106"/>
        <v>-22.567999999999984</v>
      </c>
      <c r="BA50" s="8">
        <f t="shared" ca="1" si="106"/>
        <v>10.01400000000001</v>
      </c>
      <c r="BB50" s="8">
        <f t="shared" ca="1" si="106"/>
        <v>3.3009999999999877</v>
      </c>
      <c r="BC50" s="8">
        <f t="shared" ca="1" si="106"/>
        <v>52.963999999999999</v>
      </c>
      <c r="BD50" s="8">
        <f t="shared" ca="1" si="106"/>
        <v>125.16399999999999</v>
      </c>
      <c r="BE50" s="8">
        <f t="shared" ca="1" si="106"/>
        <v>74.533999999999935</v>
      </c>
      <c r="BF50" s="8">
        <f t="shared" ca="1" si="106"/>
        <v>-24.592999999999961</v>
      </c>
      <c r="BG50" s="8">
        <f t="shared" ca="1" si="106"/>
        <v>-11.413000000000011</v>
      </c>
      <c r="BH50" s="8">
        <f t="shared" ca="1" si="106"/>
        <v>-73.205999999999904</v>
      </c>
      <c r="BI50" s="8">
        <f t="shared" ca="1" si="106"/>
        <v>-85.825000000000045</v>
      </c>
      <c r="BJ50" s="8">
        <f t="shared" ca="1" si="106"/>
        <v>-61.773000000000025</v>
      </c>
      <c r="BK50" s="8">
        <f t="shared" ca="1" si="106"/>
        <v>-33.967999999999961</v>
      </c>
      <c r="BL50" s="8">
        <f t="shared" ca="1" si="106"/>
        <v>-25.011999999999944</v>
      </c>
      <c r="BM50" s="8">
        <f t="shared" ca="1" si="106"/>
        <v>-59.841000000000008</v>
      </c>
      <c r="BN50" s="8">
        <f t="shared" ca="1" si="106"/>
        <v>-21.024000000000001</v>
      </c>
      <c r="BO50" s="8">
        <f t="shared" ca="1" si="106"/>
        <v>19.449000000000012</v>
      </c>
      <c r="BP50" s="8">
        <f t="shared" ca="1" si="106"/>
        <v>136.49299999999999</v>
      </c>
      <c r="BQ50" s="8">
        <f t="shared" ref="BQ50" ca="1" si="107">BQ$25-BQ32</f>
        <v>13.968000000000075</v>
      </c>
      <c r="BR50" s="8">
        <f t="shared" ref="BR50:CW50" ca="1" si="108">BR$25-BR32</f>
        <v>-68.972999999999956</v>
      </c>
      <c r="BS50" s="8">
        <f t="shared" ca="1" si="108"/>
        <v>44.173000000000002</v>
      </c>
      <c r="BT50" s="8">
        <f t="shared" ca="1" si="108"/>
        <v>-105.75600000000009</v>
      </c>
      <c r="BU50" s="8">
        <f t="shared" ca="1" si="108"/>
        <v>-201.34000000000003</v>
      </c>
      <c r="BV50" s="8">
        <f t="shared" ca="1" si="108"/>
        <v>-155.33899999999994</v>
      </c>
      <c r="BW50" s="8">
        <f t="shared" ca="1" si="108"/>
        <v>-120.33000000000004</v>
      </c>
      <c r="BX50" s="8">
        <f t="shared" ca="1" si="108"/>
        <v>21.175000000000011</v>
      </c>
      <c r="BY50" s="8">
        <f t="shared" ca="1" si="108"/>
        <v>-16.920000000000016</v>
      </c>
      <c r="BZ50" s="8">
        <f t="shared" ca="1" si="108"/>
        <v>78.166999999999973</v>
      </c>
      <c r="CA50" s="8">
        <f t="shared" ca="1" si="108"/>
        <v>111.02999999999997</v>
      </c>
      <c r="CB50" s="8">
        <f t="shared" ca="1" si="108"/>
        <v>32.687000000000012</v>
      </c>
      <c r="CC50" s="8">
        <f t="shared" ca="1" si="108"/>
        <v>94.463000000000022</v>
      </c>
      <c r="CD50" s="8">
        <f t="shared" ca="1" si="108"/>
        <v>115.34499999999997</v>
      </c>
      <c r="CE50" s="8">
        <f t="shared" ca="1" si="108"/>
        <v>139.13999999999999</v>
      </c>
      <c r="CF50" s="8">
        <f t="shared" ca="1" si="108"/>
        <v>147.99600000000001</v>
      </c>
      <c r="CG50" s="8">
        <f t="shared" ca="1" si="108"/>
        <v>104.54700000000003</v>
      </c>
      <c r="CH50" s="8">
        <f t="shared" ca="1" si="108"/>
        <v>73.15100000000001</v>
      </c>
      <c r="CI50" s="8">
        <f t="shared" ca="1" si="108"/>
        <v>96.98599999999999</v>
      </c>
      <c r="CJ50" s="8">
        <f t="shared" ca="1" si="108"/>
        <v>121.49400000000003</v>
      </c>
      <c r="CK50" s="8">
        <f t="shared" ca="1" si="108"/>
        <v>130.68800000000002</v>
      </c>
      <c r="CL50" s="8">
        <f t="shared" ca="1" si="108"/>
        <v>119.29900000000001</v>
      </c>
      <c r="CM50" s="8">
        <f t="shared" ca="1" si="108"/>
        <v>145.59599999999998</v>
      </c>
      <c r="CN50" s="8">
        <f t="shared" ca="1" si="108"/>
        <v>143.81799999999998</v>
      </c>
      <c r="CO50" s="8">
        <f t="shared" ca="1" si="108"/>
        <v>143.626</v>
      </c>
      <c r="CP50" s="8">
        <f t="shared" ca="1" si="108"/>
        <v>140.60499999999996</v>
      </c>
      <c r="CQ50" s="8">
        <f t="shared" ca="1" si="108"/>
        <v>142.982</v>
      </c>
      <c r="CR50" s="8">
        <f t="shared" ca="1" si="108"/>
        <v>143.64800000000002</v>
      </c>
      <c r="CS50" s="8">
        <f t="shared" ca="1" si="108"/>
        <v>141.667</v>
      </c>
      <c r="CT50" s="8">
        <f t="shared" ca="1" si="108"/>
        <v>144.959</v>
      </c>
      <c r="CU50" s="8">
        <f t="shared" ca="1" si="108"/>
        <v>145.28899999999999</v>
      </c>
      <c r="CV50" s="8">
        <f t="shared" ca="1" si="108"/>
        <v>139.59</v>
      </c>
      <c r="CW50" s="8">
        <f t="shared" ca="1" si="108"/>
        <v>138.84000000000003</v>
      </c>
      <c r="CX50" s="8">
        <f t="shared" ref="CX50:EC50" ca="1" si="109">CX$25-CX32</f>
        <v>141.87900000000002</v>
      </c>
      <c r="CY50" s="8">
        <f t="shared" ca="1" si="109"/>
        <v>145.22399999999999</v>
      </c>
      <c r="CZ50" s="8">
        <f t="shared" ca="1" si="109"/>
        <v>143.899</v>
      </c>
      <c r="DA50" s="8">
        <f t="shared" ca="1" si="109"/>
        <v>134.52699999999999</v>
      </c>
      <c r="DB50" s="8">
        <f t="shared" ca="1" si="109"/>
        <v>133.84599999999998</v>
      </c>
      <c r="DC50" s="8">
        <f t="shared" ca="1" si="109"/>
        <v>128.63</v>
      </c>
      <c r="DD50" s="8">
        <f t="shared" ca="1" si="109"/>
        <v>133.39000000000001</v>
      </c>
      <c r="DE50" s="8">
        <f t="shared" ca="1" si="109"/>
        <v>134.309</v>
      </c>
      <c r="DF50" s="8">
        <f t="shared" ca="1" si="109"/>
        <v>123.38399999999999</v>
      </c>
      <c r="DG50" s="8">
        <f t="shared" ca="1" si="109"/>
        <v>133.18799999999996</v>
      </c>
      <c r="DH50" s="8">
        <f t="shared" ca="1" si="109"/>
        <v>131.45599999999999</v>
      </c>
      <c r="DI50" s="8">
        <f t="shared" ca="1" si="109"/>
        <v>135.124</v>
      </c>
      <c r="DJ50" s="8">
        <f t="shared" ca="1" si="109"/>
        <v>132.39600000000002</v>
      </c>
      <c r="DK50" s="8">
        <f t="shared" ca="1" si="109"/>
        <v>135.12200000000001</v>
      </c>
      <c r="DL50" s="8">
        <f t="shared" ca="1" si="109"/>
        <v>135.48699999999997</v>
      </c>
      <c r="DM50" s="8">
        <f t="shared" ca="1" si="109"/>
        <v>129.965</v>
      </c>
      <c r="DN50" s="8">
        <f t="shared" ca="1" si="109"/>
        <v>122.81799999999998</v>
      </c>
      <c r="DO50" s="8">
        <f t="shared" ca="1" si="109"/>
        <v>120.48299999999998</v>
      </c>
      <c r="DP50" s="8">
        <f t="shared" ca="1" si="109"/>
        <v>124.06700000000001</v>
      </c>
      <c r="DQ50" s="8">
        <f t="shared" ca="1" si="109"/>
        <v>121.73600000000002</v>
      </c>
      <c r="DR50" s="8">
        <f t="shared" ca="1" si="109"/>
        <v>124.77599999999998</v>
      </c>
      <c r="DS50" s="8">
        <f t="shared" ca="1" si="109"/>
        <v>122.143</v>
      </c>
      <c r="DT50" s="8">
        <f t="shared" ca="1" si="109"/>
        <v>121.59200000000004</v>
      </c>
      <c r="DU50" s="8">
        <f t="shared" ca="1" si="109"/>
        <v>121.34800000000001</v>
      </c>
      <c r="DV50" s="8">
        <f t="shared" ca="1" si="109"/>
        <v>120.71399999999997</v>
      </c>
      <c r="DW50" s="8">
        <f t="shared" ca="1" si="109"/>
        <v>117.08900000000003</v>
      </c>
      <c r="DX50" s="8">
        <f t="shared" ca="1" si="109"/>
        <v>119.256</v>
      </c>
      <c r="DY50" s="8">
        <f t="shared" ca="1" si="109"/>
        <v>122.12699999999998</v>
      </c>
      <c r="DZ50" s="8">
        <f t="shared" ca="1" si="109"/>
        <v>119.65299999999999</v>
      </c>
      <c r="EA50" s="8">
        <f t="shared" ca="1" si="109"/>
        <v>117.541</v>
      </c>
      <c r="EB50" s="8">
        <f t="shared" ca="1" si="109"/>
        <v>118.63</v>
      </c>
      <c r="EC50" s="8">
        <f t="shared" ca="1" si="109"/>
        <v>118.26300000000001</v>
      </c>
      <c r="ED50" s="8">
        <f t="shared" ref="ED50:FI50" ca="1" si="110">ED$25-ED32</f>
        <v>118.82299999999998</v>
      </c>
      <c r="EE50" s="8">
        <f t="shared" ca="1" si="110"/>
        <v>118.71299999999999</v>
      </c>
      <c r="EF50" s="8">
        <f t="shared" ca="1" si="110"/>
        <v>117.16400000000002</v>
      </c>
      <c r="EG50" s="8">
        <f t="shared" ca="1" si="110"/>
        <v>118.68100000000001</v>
      </c>
      <c r="EH50" s="8">
        <f t="shared" ca="1" si="110"/>
        <v>116.92399999999998</v>
      </c>
      <c r="EI50" s="8">
        <f t="shared" ca="1" si="110"/>
        <v>116.542</v>
      </c>
      <c r="EJ50" s="8">
        <f t="shared" ca="1" si="110"/>
        <v>115.99400000000003</v>
      </c>
      <c r="EK50" s="8">
        <f t="shared" ca="1" si="110"/>
        <v>121.66899999999998</v>
      </c>
      <c r="EL50" s="8">
        <f t="shared" ca="1" si="110"/>
        <v>128.11800000000002</v>
      </c>
      <c r="EM50" s="8">
        <f t="shared" ca="1" si="110"/>
        <v>127.91</v>
      </c>
      <c r="EN50" s="8">
        <f t="shared" ca="1" si="110"/>
        <v>134.28100000000001</v>
      </c>
      <c r="EO50" s="8">
        <f t="shared" ca="1" si="110"/>
        <v>127.899</v>
      </c>
      <c r="EP50" s="8">
        <f t="shared" ca="1" si="110"/>
        <v>121.12400000000002</v>
      </c>
      <c r="EQ50" s="8">
        <f t="shared" ca="1" si="110"/>
        <v>132.95600000000002</v>
      </c>
      <c r="ER50" s="8">
        <f t="shared" ca="1" si="110"/>
        <v>129.95899999999997</v>
      </c>
      <c r="ES50" s="8">
        <f t="shared" ca="1" si="110"/>
        <v>131.52000000000001</v>
      </c>
      <c r="ET50" s="8">
        <f t="shared" ca="1" si="110"/>
        <v>129.429</v>
      </c>
      <c r="EU50" s="8">
        <f t="shared" ca="1" si="110"/>
        <v>135.05500000000004</v>
      </c>
      <c r="EV50" s="8">
        <f t="shared" ca="1" si="110"/>
        <v>137.67399999999998</v>
      </c>
      <c r="EW50" s="8">
        <f t="shared" ca="1" si="110"/>
        <v>122.952</v>
      </c>
      <c r="EX50" s="8">
        <f t="shared" ca="1" si="110"/>
        <v>120.05400000000003</v>
      </c>
      <c r="EY50" s="8">
        <f t="shared" ca="1" si="110"/>
        <v>118.20400000000001</v>
      </c>
      <c r="EZ50" s="8">
        <f t="shared" ca="1" si="110"/>
        <v>125.16800000000001</v>
      </c>
      <c r="FA50" s="8">
        <f t="shared" ca="1" si="110"/>
        <v>126.45100000000002</v>
      </c>
      <c r="FB50" s="8">
        <f t="shared" ca="1" si="110"/>
        <v>128.22800000000001</v>
      </c>
      <c r="FC50" s="8">
        <f t="shared" ca="1" si="110"/>
        <v>124.76400000000001</v>
      </c>
      <c r="FD50" s="8">
        <f t="shared" ca="1" si="110"/>
        <v>119.45500000000001</v>
      </c>
      <c r="FE50" s="8">
        <f t="shared" ca="1" si="110"/>
        <v>124.61600000000001</v>
      </c>
      <c r="FF50" s="8">
        <f t="shared" ca="1" si="110"/>
        <v>123.19800000000004</v>
      </c>
      <c r="FG50" s="8">
        <f t="shared" ca="1" si="110"/>
        <v>125.00700000000001</v>
      </c>
      <c r="FH50" s="8">
        <f t="shared" ca="1" si="110"/>
        <v>129.67399999999998</v>
      </c>
      <c r="FI50" s="8">
        <f t="shared" ca="1" si="110"/>
        <v>131.85</v>
      </c>
      <c r="FJ50" s="8">
        <f t="shared" ref="FJ50:GN50" ca="1" si="111">FJ$25-FJ32</f>
        <v>146.91099999999997</v>
      </c>
      <c r="FK50" s="8">
        <f t="shared" ca="1" si="111"/>
        <v>153.03</v>
      </c>
      <c r="FL50" s="8">
        <f t="shared" ca="1" si="111"/>
        <v>142.11999999999998</v>
      </c>
      <c r="FM50" s="8">
        <f t="shared" ca="1" si="111"/>
        <v>138.43</v>
      </c>
      <c r="FN50" s="8">
        <f t="shared" ca="1" si="111"/>
        <v>139.20100000000002</v>
      </c>
      <c r="FO50" s="8">
        <f t="shared" ca="1" si="111"/>
        <v>138.53000000000003</v>
      </c>
      <c r="FP50" s="8">
        <f t="shared" ca="1" si="111"/>
        <v>150.15899999999999</v>
      </c>
      <c r="FQ50" s="8">
        <f t="shared" ca="1" si="111"/>
        <v>153.27600000000001</v>
      </c>
      <c r="FR50" s="8">
        <f t="shared" ca="1" si="111"/>
        <v>150.65400000000002</v>
      </c>
      <c r="FS50" s="8">
        <f t="shared" ca="1" si="111"/>
        <v>143.81400000000002</v>
      </c>
      <c r="FT50" s="8">
        <f t="shared" ca="1" si="111"/>
        <v>142.25200000000001</v>
      </c>
      <c r="FU50" s="8">
        <f t="shared" ca="1" si="111"/>
        <v>142.517</v>
      </c>
      <c r="FV50" s="8">
        <f t="shared" ca="1" si="111"/>
        <v>139.30800000000002</v>
      </c>
      <c r="FW50" s="8">
        <f t="shared" ca="1" si="111"/>
        <v>138.56700000000001</v>
      </c>
      <c r="FX50" s="8">
        <f t="shared" ca="1" si="111"/>
        <v>136.54300000000001</v>
      </c>
      <c r="FY50" s="8">
        <f t="shared" ca="1" si="111"/>
        <v>137.14000000000001</v>
      </c>
      <c r="FZ50" s="8">
        <f t="shared" ca="1" si="111"/>
        <v>130.721</v>
      </c>
      <c r="GA50" s="8">
        <f t="shared" ca="1" si="111"/>
        <v>137.39000000000001</v>
      </c>
      <c r="GB50" s="8">
        <f t="shared" ca="1" si="111"/>
        <v>136.42500000000001</v>
      </c>
      <c r="GC50" s="8">
        <f t="shared" ca="1" si="111"/>
        <v>134.09699999999998</v>
      </c>
      <c r="GD50" s="8">
        <f t="shared" ca="1" si="111"/>
        <v>129.38700000000003</v>
      </c>
      <c r="GE50" s="8">
        <f t="shared" ca="1" si="111"/>
        <v>135.35</v>
      </c>
      <c r="GF50" s="8">
        <f t="shared" ca="1" si="111"/>
        <v>140.96100000000004</v>
      </c>
      <c r="GG50" s="8">
        <f t="shared" ca="1" si="111"/>
        <v>131.99200000000002</v>
      </c>
      <c r="GH50" s="8">
        <f t="shared" ca="1" si="111"/>
        <v>136.12799999999999</v>
      </c>
      <c r="GI50" s="8">
        <f t="shared" ca="1" si="111"/>
        <v>146.76599999999999</v>
      </c>
      <c r="GJ50" s="8">
        <f t="shared" ca="1" si="111"/>
        <v>142.12700000000001</v>
      </c>
      <c r="GK50" s="8">
        <f t="shared" ca="1" si="111"/>
        <v>144.48500000000001</v>
      </c>
      <c r="GL50" s="8">
        <f t="shared" ca="1" si="111"/>
        <v>142.38699999999997</v>
      </c>
      <c r="GM50" s="8">
        <f t="shared" ca="1" si="111"/>
        <v>132.70099999999999</v>
      </c>
      <c r="GN50" s="8">
        <f t="shared" ca="1" si="111"/>
        <v>134.84399999999999</v>
      </c>
      <c r="GO50" s="8">
        <f ca="1">GO$25-GO32</f>
        <v>127.68400000000003</v>
      </c>
      <c r="GP50" s="8">
        <f t="shared" ref="GP50:HU50" ca="1" si="112">GP$25-GP32</f>
        <v>134.51099999999997</v>
      </c>
      <c r="GQ50" s="8">
        <f t="shared" ca="1" si="112"/>
        <v>121.91800000000001</v>
      </c>
      <c r="GR50" s="8">
        <f t="shared" ca="1" si="112"/>
        <v>113.70400000000001</v>
      </c>
      <c r="GS50" s="8">
        <f t="shared" ca="1" si="112"/>
        <v>120.72799999999998</v>
      </c>
      <c r="GT50" s="8">
        <f t="shared" ca="1" si="112"/>
        <v>122.12100000000004</v>
      </c>
      <c r="GU50" s="8">
        <f t="shared" ca="1" si="112"/>
        <v>129.762</v>
      </c>
      <c r="GV50" s="8">
        <f t="shared" ca="1" si="112"/>
        <v>153.68200000000002</v>
      </c>
      <c r="GW50" s="8">
        <f t="shared" ca="1" si="112"/>
        <v>114.25800000000001</v>
      </c>
      <c r="GX50" s="8">
        <f t="shared" ca="1" si="112"/>
        <v>117.74000000000001</v>
      </c>
      <c r="GY50" s="8">
        <f t="shared" ca="1" si="112"/>
        <v>128.12800000000001</v>
      </c>
      <c r="GZ50" s="8">
        <f t="shared" ca="1" si="112"/>
        <v>127.10900000000001</v>
      </c>
      <c r="HA50" s="8">
        <f t="shared" ca="1" si="112"/>
        <v>143.34299999999999</v>
      </c>
      <c r="HB50" s="8">
        <f t="shared" ca="1" si="112"/>
        <v>140.38400000000001</v>
      </c>
      <c r="HC50" s="8">
        <f t="shared" ca="1" si="112"/>
        <v>132.41499999999999</v>
      </c>
      <c r="HD50" s="8">
        <f t="shared" ca="1" si="112"/>
        <v>138.72399999999999</v>
      </c>
      <c r="HE50" s="8">
        <f t="shared" ca="1" si="112"/>
        <v>142.423</v>
      </c>
      <c r="HF50" s="8">
        <f t="shared" ca="1" si="112"/>
        <v>145.76000000000002</v>
      </c>
      <c r="HG50" s="8">
        <f t="shared" ca="1" si="112"/>
        <v>139.49100000000001</v>
      </c>
      <c r="HH50" s="8">
        <f t="shared" ca="1" si="112"/>
        <v>137.47599999999997</v>
      </c>
      <c r="HI50" s="8">
        <f t="shared" ca="1" si="112"/>
        <v>134.31700000000001</v>
      </c>
      <c r="HJ50" s="8">
        <f t="shared" ca="1" si="112"/>
        <v>133.33000000000001</v>
      </c>
      <c r="HK50" s="8">
        <f t="shared" ca="1" si="112"/>
        <v>149.31899999999999</v>
      </c>
      <c r="HL50" s="8">
        <f t="shared" ca="1" si="112"/>
        <v>147.18599999999998</v>
      </c>
      <c r="HM50" s="8">
        <f t="shared" ca="1" si="112"/>
        <v>138.18300000000002</v>
      </c>
      <c r="HN50" s="8">
        <f t="shared" ca="1" si="112"/>
        <v>142.73299999999998</v>
      </c>
      <c r="HO50" s="8">
        <f t="shared" ca="1" si="112"/>
        <v>133.25300000000001</v>
      </c>
      <c r="HP50" s="8">
        <f t="shared" ca="1" si="112"/>
        <v>114.64800000000002</v>
      </c>
      <c r="HQ50" s="8">
        <f t="shared" ca="1" si="112"/>
        <v>122.64600000000002</v>
      </c>
      <c r="HR50" s="8">
        <f t="shared" ca="1" si="112"/>
        <v>123.88899999999998</v>
      </c>
      <c r="HS50" s="8">
        <f t="shared" ca="1" si="112"/>
        <v>143.41500000000002</v>
      </c>
      <c r="HT50" s="8">
        <f t="shared" ca="1" si="112"/>
        <v>137.54500000000002</v>
      </c>
      <c r="HU50" s="8">
        <f t="shared" ca="1" si="112"/>
        <v>148.98500000000001</v>
      </c>
      <c r="HV50" s="8">
        <f t="shared" ref="HV50:IZ50" ca="1" si="113">HV$25-HV32</f>
        <v>139.68299999999996</v>
      </c>
      <c r="HW50" s="8">
        <f t="shared" ca="1" si="113"/>
        <v>139.50700000000001</v>
      </c>
      <c r="HX50" s="8">
        <f t="shared" ca="1" si="113"/>
        <v>110.553</v>
      </c>
      <c r="HY50" s="8">
        <f t="shared" ca="1" si="113"/>
        <v>114.68700000000001</v>
      </c>
      <c r="HZ50" s="8">
        <f t="shared" ca="1" si="113"/>
        <v>137.30499999999998</v>
      </c>
      <c r="IA50" s="8">
        <f t="shared" ca="1" si="113"/>
        <v>134.66500000000002</v>
      </c>
      <c r="IB50" s="8">
        <f t="shared" ca="1" si="113"/>
        <v>120.78700000000001</v>
      </c>
      <c r="IC50" s="8">
        <f t="shared" ca="1" si="113"/>
        <v>142.25799999999998</v>
      </c>
      <c r="ID50" s="8">
        <f t="shared" ca="1" si="113"/>
        <v>139.864</v>
      </c>
      <c r="IE50" s="8">
        <f t="shared" ca="1" si="113"/>
        <v>156.28200000000001</v>
      </c>
      <c r="IF50" s="8">
        <f t="shared" ca="1" si="113"/>
        <v>137.55099999999999</v>
      </c>
      <c r="IG50" s="8">
        <f t="shared" ca="1" si="113"/>
        <v>123.43299999999999</v>
      </c>
      <c r="IH50" s="8">
        <f t="shared" ca="1" si="113"/>
        <v>114.89699999999996</v>
      </c>
      <c r="II50" s="8">
        <f t="shared" ca="1" si="113"/>
        <v>119.38299999999998</v>
      </c>
      <c r="IJ50" s="8">
        <f t="shared" ca="1" si="113"/>
        <v>103.37299999999999</v>
      </c>
      <c r="IK50" s="8">
        <f t="shared" ca="1" si="113"/>
        <v>111.56400000000002</v>
      </c>
      <c r="IL50" s="8">
        <f t="shared" ca="1" si="113"/>
        <v>128.78500000000003</v>
      </c>
      <c r="IM50" s="8">
        <f t="shared" ca="1" si="113"/>
        <v>126.47199999999998</v>
      </c>
      <c r="IN50" s="8">
        <f t="shared" ca="1" si="113"/>
        <v>131.62100000000001</v>
      </c>
      <c r="IO50" s="8">
        <f t="shared" ca="1" si="113"/>
        <v>143.88100000000003</v>
      </c>
      <c r="IP50" s="8">
        <f t="shared" ca="1" si="113"/>
        <v>138.46700000000001</v>
      </c>
      <c r="IQ50" s="8">
        <f t="shared" ca="1" si="113"/>
        <v>126.91099999999997</v>
      </c>
      <c r="IR50" s="8">
        <f t="shared" ca="1" si="113"/>
        <v>125.95099999999999</v>
      </c>
      <c r="IS50" s="8">
        <f t="shared" ca="1" si="113"/>
        <v>143.50300000000001</v>
      </c>
      <c r="IT50" s="8">
        <f t="shared" ca="1" si="113"/>
        <v>146.779</v>
      </c>
      <c r="IU50" s="8">
        <f t="shared" ca="1" si="113"/>
        <v>137.14999999999998</v>
      </c>
      <c r="IV50" s="8">
        <f t="shared" ca="1" si="113"/>
        <v>131.34199999999998</v>
      </c>
      <c r="IW50" s="8">
        <f t="shared" ca="1" si="113"/>
        <v>145.17499999999998</v>
      </c>
      <c r="IX50" s="8">
        <f t="shared" ca="1" si="113"/>
        <v>134.05199999999996</v>
      </c>
      <c r="IY50" s="8">
        <f t="shared" ca="1" si="113"/>
        <v>128.56100000000001</v>
      </c>
      <c r="IZ50" s="8">
        <f t="shared" ca="1" si="113"/>
        <v>125.93400000000003</v>
      </c>
      <c r="JA50" s="8">
        <f ca="1">JA$25-JA32</f>
        <v>120.38700000000003</v>
      </c>
      <c r="JB50" s="8">
        <f t="shared" ref="JB50:KG50" ca="1" si="114">JB$25-JB32</f>
        <v>120.92700000000002</v>
      </c>
      <c r="JC50" s="8">
        <f t="shared" ca="1" si="114"/>
        <v>121.78799999999998</v>
      </c>
      <c r="JD50" s="8">
        <f t="shared" ca="1" si="114"/>
        <v>128.75899999999996</v>
      </c>
      <c r="JE50" s="8">
        <f t="shared" ca="1" si="114"/>
        <v>135.05400000000003</v>
      </c>
      <c r="JF50" s="8">
        <f t="shared" ca="1" si="114"/>
        <v>129.66300000000001</v>
      </c>
      <c r="JG50" s="8">
        <f t="shared" ca="1" si="114"/>
        <v>110.35599999999999</v>
      </c>
      <c r="JH50" s="8">
        <f t="shared" ca="1" si="114"/>
        <v>110.65299999999999</v>
      </c>
      <c r="JI50" s="8">
        <f t="shared" ca="1" si="114"/>
        <v>112.91300000000001</v>
      </c>
      <c r="JJ50" s="8">
        <f t="shared" ca="1" si="114"/>
        <v>100.14699999999999</v>
      </c>
      <c r="JK50" s="8">
        <f t="shared" ca="1" si="114"/>
        <v>124.578</v>
      </c>
      <c r="JL50" s="8">
        <f t="shared" ca="1" si="114"/>
        <v>114.56</v>
      </c>
      <c r="JM50" s="8">
        <f t="shared" ca="1" si="114"/>
        <v>100.25299999999999</v>
      </c>
      <c r="JN50" s="8">
        <f t="shared" ca="1" si="114"/>
        <v>105.39700000000005</v>
      </c>
      <c r="JO50" s="8">
        <f t="shared" ca="1" si="114"/>
        <v>104.80700000000002</v>
      </c>
      <c r="JP50" s="8">
        <f t="shared" ca="1" si="114"/>
        <v>92.869000000000028</v>
      </c>
      <c r="JQ50" s="8">
        <f t="shared" ca="1" si="114"/>
        <v>66.468999999999994</v>
      </c>
      <c r="JR50" s="8">
        <f t="shared" ca="1" si="114"/>
        <v>68.346000000000004</v>
      </c>
      <c r="JS50" s="8">
        <f t="shared" ca="1" si="114"/>
        <v>79.17900000000003</v>
      </c>
      <c r="JT50" s="8">
        <f t="shared" ca="1" si="114"/>
        <v>69.613</v>
      </c>
      <c r="JU50" s="8">
        <f t="shared" ca="1" si="114"/>
        <v>76.630000000000052</v>
      </c>
      <c r="JV50" s="8">
        <f t="shared" ca="1" si="114"/>
        <v>62.230999999999995</v>
      </c>
      <c r="JW50" s="8">
        <f t="shared" ca="1" si="114"/>
        <v>67.45999999999998</v>
      </c>
      <c r="JX50" s="8">
        <f t="shared" ca="1" si="114"/>
        <v>53.751999999999953</v>
      </c>
      <c r="JY50" s="8">
        <f t="shared" ca="1" si="114"/>
        <v>70.800000000000011</v>
      </c>
      <c r="JZ50" s="8">
        <f t="shared" ca="1" si="114"/>
        <v>84.216000000000008</v>
      </c>
      <c r="KA50" s="8">
        <f t="shared" ca="1" si="114"/>
        <v>93.192999999999984</v>
      </c>
      <c r="KB50" s="8">
        <f t="shared" ca="1" si="114"/>
        <v>97.35499999999999</v>
      </c>
      <c r="KC50" s="8">
        <f t="shared" ca="1" si="114"/>
        <v>105.82600000000002</v>
      </c>
      <c r="KD50" s="8">
        <f t="shared" ca="1" si="114"/>
        <v>90.734999999999957</v>
      </c>
      <c r="KE50" s="8">
        <f t="shared" ca="1" si="114"/>
        <v>81.617000000000019</v>
      </c>
      <c r="KF50" s="8">
        <f t="shared" ca="1" si="114"/>
        <v>69.617999999999995</v>
      </c>
      <c r="KG50" s="8">
        <f t="shared" ca="1" si="114"/>
        <v>88.162000000000035</v>
      </c>
      <c r="KH50" s="8">
        <f t="shared" ref="KH50:LL50" ca="1" si="115">KH$25-KH32</f>
        <v>67.262</v>
      </c>
      <c r="KI50" s="8">
        <f t="shared" ca="1" si="115"/>
        <v>70.725000000000023</v>
      </c>
      <c r="KJ50" s="8">
        <f t="shared" ca="1" si="115"/>
        <v>70.108000000000004</v>
      </c>
      <c r="KK50" s="8">
        <f t="shared" ca="1" si="115"/>
        <v>87.65100000000001</v>
      </c>
      <c r="KL50" s="8">
        <f t="shared" ca="1" si="115"/>
        <v>95.725000000000023</v>
      </c>
      <c r="KM50" s="8">
        <f t="shared" ca="1" si="115"/>
        <v>106.24800000000002</v>
      </c>
      <c r="KN50" s="8">
        <f t="shared" ca="1" si="115"/>
        <v>95.600999999999999</v>
      </c>
      <c r="KO50" s="8">
        <f t="shared" ca="1" si="115"/>
        <v>93.327999999999975</v>
      </c>
      <c r="KP50" s="8">
        <f t="shared" ca="1" si="115"/>
        <v>85.745999999999981</v>
      </c>
      <c r="KQ50" s="8">
        <f t="shared" ca="1" si="115"/>
        <v>88.411999999999978</v>
      </c>
      <c r="KR50" s="8">
        <f t="shared" ca="1" si="115"/>
        <v>93.184000000000026</v>
      </c>
      <c r="KS50" s="8">
        <f t="shared" ca="1" si="115"/>
        <v>93.573999999999984</v>
      </c>
      <c r="KT50" s="8">
        <f t="shared" ca="1" si="115"/>
        <v>84.581000000000017</v>
      </c>
      <c r="KU50" s="8">
        <f t="shared" ca="1" si="115"/>
        <v>85.428999999999974</v>
      </c>
      <c r="KV50" s="8">
        <f t="shared" ca="1" si="115"/>
        <v>97.978999999999985</v>
      </c>
      <c r="KW50" s="8">
        <f t="shared" ca="1" si="115"/>
        <v>98.043000000000006</v>
      </c>
      <c r="KX50" s="8">
        <f t="shared" ca="1" si="115"/>
        <v>104.04599999999999</v>
      </c>
      <c r="KY50" s="8">
        <f t="shared" ca="1" si="115"/>
        <v>92.84699999999998</v>
      </c>
      <c r="KZ50" s="8">
        <f t="shared" ca="1" si="115"/>
        <v>80.170999999999992</v>
      </c>
      <c r="LA50" s="8">
        <f t="shared" ca="1" si="115"/>
        <v>74.961999999999989</v>
      </c>
      <c r="LB50" s="8">
        <f t="shared" ca="1" si="115"/>
        <v>66.482000000000028</v>
      </c>
      <c r="LC50" s="8">
        <f t="shared" ca="1" si="115"/>
        <v>80.871999999999986</v>
      </c>
      <c r="LD50" s="8">
        <f t="shared" ca="1" si="115"/>
        <v>79.437000000000012</v>
      </c>
      <c r="LE50" s="8">
        <f t="shared" ca="1" si="115"/>
        <v>90.806000000000012</v>
      </c>
      <c r="LF50" s="8">
        <f t="shared" ca="1" si="115"/>
        <v>88.55699999999996</v>
      </c>
      <c r="LG50" s="8">
        <f t="shared" ca="1" si="115"/>
        <v>111.36400000000003</v>
      </c>
      <c r="LH50" s="8">
        <f t="shared" ca="1" si="115"/>
        <v>96.567999999999984</v>
      </c>
      <c r="LI50" s="8">
        <f t="shared" ca="1" si="115"/>
        <v>96.052999999999997</v>
      </c>
      <c r="LJ50" s="8">
        <f t="shared" ca="1" si="115"/>
        <v>88.701999999999998</v>
      </c>
      <c r="LK50" s="8">
        <f t="shared" ca="1" si="115"/>
        <v>85.840000000000032</v>
      </c>
      <c r="LL50" s="8">
        <f t="shared" ca="1" si="115"/>
        <v>67.813000000000045</v>
      </c>
      <c r="LM50" s="8">
        <f ca="1">LM$25-LM32</f>
        <v>75.685000000000002</v>
      </c>
      <c r="LN50" s="8">
        <f t="shared" ref="LN50:NF50" ca="1" si="116">LN$25-LN32</f>
        <v>70.624000000000024</v>
      </c>
      <c r="LO50" s="8">
        <f t="shared" ca="1" si="116"/>
        <v>77.274000000000001</v>
      </c>
      <c r="LP50" s="8">
        <f t="shared" ca="1" si="116"/>
        <v>109.12</v>
      </c>
      <c r="LQ50" s="8">
        <f t="shared" ca="1" si="116"/>
        <v>98.91</v>
      </c>
      <c r="LR50" s="8">
        <f t="shared" ca="1" si="116"/>
        <v>85.06899999999996</v>
      </c>
      <c r="LS50" s="8">
        <f t="shared" ca="1" si="116"/>
        <v>103.535</v>
      </c>
      <c r="LT50" s="8">
        <f t="shared" ca="1" si="116"/>
        <v>94.471000000000004</v>
      </c>
      <c r="LU50" s="8">
        <f t="shared" ca="1" si="116"/>
        <v>92.266999999999996</v>
      </c>
      <c r="LV50" s="8">
        <f t="shared" ca="1" si="116"/>
        <v>76.663999999999987</v>
      </c>
      <c r="LW50" s="8">
        <f t="shared" ca="1" si="116"/>
        <v>63.926999999999964</v>
      </c>
      <c r="LX50" s="8">
        <f t="shared" ca="1" si="116"/>
        <v>58.163000000000011</v>
      </c>
      <c r="LY50" s="8">
        <f t="shared" ca="1" si="116"/>
        <v>56.07099999999997</v>
      </c>
      <c r="LZ50" s="8">
        <f t="shared" ca="1" si="116"/>
        <v>63.129000000000019</v>
      </c>
      <c r="MA50" s="8">
        <f t="shared" ca="1" si="116"/>
        <v>61.033000000000015</v>
      </c>
      <c r="MB50" s="8">
        <f t="shared" ca="1" si="116"/>
        <v>57.11099999999999</v>
      </c>
      <c r="MC50" s="8">
        <f t="shared" ca="1" si="116"/>
        <v>66.19</v>
      </c>
      <c r="MD50" s="8">
        <f t="shared" ca="1" si="116"/>
        <v>70.822999999999979</v>
      </c>
      <c r="ME50" s="8">
        <f t="shared" ca="1" si="116"/>
        <v>63.981999999999971</v>
      </c>
      <c r="MF50" s="8">
        <f t="shared" ca="1" si="116"/>
        <v>51.20999999999998</v>
      </c>
      <c r="MG50" s="8">
        <f t="shared" ca="1" si="116"/>
        <v>25.131000000000029</v>
      </c>
      <c r="MH50" s="8">
        <f t="shared" ca="1" si="116"/>
        <v>23.446000000000026</v>
      </c>
      <c r="MI50" s="8">
        <f t="shared" ca="1" si="116"/>
        <v>29.121000000000038</v>
      </c>
      <c r="MJ50" s="8">
        <f t="shared" ca="1" si="116"/>
        <v>31.725999999999999</v>
      </c>
      <c r="MK50" s="8">
        <f t="shared" ca="1" si="116"/>
        <v>32.253000000000043</v>
      </c>
      <c r="ML50" s="8">
        <f t="shared" ca="1" si="116"/>
        <v>19.802000000000021</v>
      </c>
      <c r="MM50" s="8">
        <f t="shared" ca="1" si="116"/>
        <v>33.055000000000007</v>
      </c>
      <c r="MN50" s="8">
        <f t="shared" ca="1" si="116"/>
        <v>42.524000000000001</v>
      </c>
      <c r="MO50" s="8">
        <f t="shared" ca="1" si="116"/>
        <v>50.755999999999972</v>
      </c>
      <c r="MP50" s="8">
        <f t="shared" ca="1" si="116"/>
        <v>31.846000000000004</v>
      </c>
      <c r="MQ50" s="8">
        <f t="shared" ca="1" si="116"/>
        <v>22.097000000000037</v>
      </c>
      <c r="MR50" s="8">
        <f t="shared" ca="1" si="116"/>
        <v>29.657999999999959</v>
      </c>
      <c r="MS50" s="8">
        <f t="shared" ca="1" si="116"/>
        <v>54.543000000000006</v>
      </c>
      <c r="MT50" s="8">
        <f t="shared" ca="1" si="116"/>
        <v>59.64100000000002</v>
      </c>
      <c r="MU50" s="8">
        <f t="shared" ca="1" si="116"/>
        <v>48.361999999999966</v>
      </c>
      <c r="MV50" s="8">
        <f t="shared" ca="1" si="116"/>
        <v>53.91700000000003</v>
      </c>
      <c r="MW50" s="8">
        <f t="shared" ca="1" si="116"/>
        <v>68.064999999999998</v>
      </c>
      <c r="MX50" s="8">
        <f t="shared" ca="1" si="116"/>
        <v>49.523000000000025</v>
      </c>
      <c r="MY50" s="8">
        <f t="shared" ca="1" si="116"/>
        <v>45.326000000000022</v>
      </c>
      <c r="MZ50" s="8">
        <f t="shared" ca="1" si="116"/>
        <v>51.298000000000002</v>
      </c>
      <c r="NA50" s="8">
        <f t="shared" ca="1" si="116"/>
        <v>61.256000000000029</v>
      </c>
      <c r="NB50" s="8">
        <f t="shared" ca="1" si="116"/>
        <v>52.210000000000036</v>
      </c>
      <c r="NC50" s="8">
        <f t="shared" ca="1" si="116"/>
        <v>50.336000000000013</v>
      </c>
      <c r="ND50" s="8">
        <f t="shared" ca="1" si="116"/>
        <v>47.649000000000001</v>
      </c>
      <c r="NE50" s="8">
        <f t="shared" ca="1" si="116"/>
        <v>62.926000000000045</v>
      </c>
      <c r="NF50" s="8">
        <f t="shared" ca="1" si="116"/>
        <v>70.13</v>
      </c>
      <c r="NG50" s="8">
        <f t="shared" ref="NG50:NY50" ca="1" si="117">NG$25-NG32</f>
        <v>45.895000000000039</v>
      </c>
      <c r="NH50" s="8">
        <f t="shared" ca="1" si="117"/>
        <v>61.372000000000014</v>
      </c>
      <c r="NI50" s="8">
        <f t="shared" ca="1" si="117"/>
        <v>44.927000000000021</v>
      </c>
      <c r="NJ50" s="8">
        <f t="shared" ca="1" si="117"/>
        <v>34.937999999999988</v>
      </c>
      <c r="NK50" s="8">
        <f t="shared" ca="1" si="117"/>
        <v>65.440000000000055</v>
      </c>
      <c r="NL50" s="8">
        <f t="shared" ca="1" si="117"/>
        <v>52.545999999999992</v>
      </c>
      <c r="NM50" s="8">
        <f t="shared" ca="1" si="117"/>
        <v>78.100999999999999</v>
      </c>
      <c r="NN50" s="8">
        <f t="shared" ca="1" si="117"/>
        <v>36.81699999999995</v>
      </c>
      <c r="NO50" s="8">
        <f t="shared" ca="1" si="117"/>
        <v>17.579000000000008</v>
      </c>
      <c r="NP50" s="8">
        <f t="shared" ca="1" si="117"/>
        <v>11.308999999999969</v>
      </c>
      <c r="NQ50" s="8">
        <f t="shared" ca="1" si="117"/>
        <v>-2.1630000000000109</v>
      </c>
      <c r="NR50" s="8">
        <f t="shared" ca="1" si="117"/>
        <v>7.7529999999999859</v>
      </c>
      <c r="NS50" s="8">
        <f t="shared" ca="1" si="117"/>
        <v>21.146999999999991</v>
      </c>
      <c r="NT50" s="8">
        <f t="shared" ca="1" si="117"/>
        <v>23.731999999999971</v>
      </c>
      <c r="NU50" s="8">
        <f t="shared" ca="1" si="117"/>
        <v>19.634999999999991</v>
      </c>
      <c r="NV50" s="8">
        <f t="shared" ca="1" si="117"/>
        <v>23.536999999999978</v>
      </c>
      <c r="NW50" s="8">
        <f t="shared" ca="1" si="117"/>
        <v>19.57099999999997</v>
      </c>
      <c r="NX50" s="8">
        <f t="shared" ca="1" si="117"/>
        <v>22.732000000000028</v>
      </c>
      <c r="NY50" s="8">
        <f t="shared" ca="1" si="117"/>
        <v>24.41900000000004</v>
      </c>
      <c r="NZ50" s="8">
        <f t="shared" ref="NZ50:PE50" ca="1" si="118">NZ$25-NZ32</f>
        <v>21.363999999999976</v>
      </c>
      <c r="OA50" s="8">
        <f t="shared" ca="1" si="118"/>
        <v>27.59499999999997</v>
      </c>
      <c r="OB50" s="8">
        <f t="shared" ca="1" si="118"/>
        <v>28.711999999999989</v>
      </c>
      <c r="OC50" s="8">
        <f t="shared" ca="1" si="118"/>
        <v>38.242000000000019</v>
      </c>
      <c r="OD50" s="8">
        <f t="shared" ca="1" si="118"/>
        <v>31.827999999999975</v>
      </c>
      <c r="OE50" s="8">
        <f t="shared" ca="1" si="118"/>
        <v>5.6240000000000236</v>
      </c>
      <c r="OF50" s="8">
        <f t="shared" ca="1" si="118"/>
        <v>-2.4029999999999632</v>
      </c>
      <c r="OG50" s="8">
        <f t="shared" ca="1" si="118"/>
        <v>4.3299999999999841</v>
      </c>
      <c r="OH50" s="8">
        <f t="shared" ca="1" si="118"/>
        <v>-4.4479999999999791</v>
      </c>
      <c r="OI50" s="8">
        <f t="shared" ca="1" si="118"/>
        <v>-0.69099999999997408</v>
      </c>
      <c r="OJ50" s="8">
        <f t="shared" ca="1" si="118"/>
        <v>2.26400000000001</v>
      </c>
      <c r="OK50" s="8">
        <f t="shared" ca="1" si="118"/>
        <v>31.105000000000018</v>
      </c>
      <c r="OL50" s="8">
        <f t="shared" ca="1" si="118"/>
        <v>2.7970000000000255</v>
      </c>
      <c r="OM50" s="8">
        <f t="shared" ca="1" si="118"/>
        <v>7.7239999999999895</v>
      </c>
      <c r="ON50" s="8">
        <f t="shared" ca="1" si="118"/>
        <v>9.5289999999999964</v>
      </c>
      <c r="OO50" s="8">
        <f t="shared" ca="1" si="118"/>
        <v>17.035000000000025</v>
      </c>
      <c r="OP50" s="8">
        <f t="shared" ca="1" si="118"/>
        <v>25.469000000000051</v>
      </c>
      <c r="OQ50" s="8">
        <f t="shared" ca="1" si="118"/>
        <v>14.113</v>
      </c>
      <c r="OR50" s="8">
        <f t="shared" ca="1" si="118"/>
        <v>13.894999999999982</v>
      </c>
      <c r="OS50" s="8">
        <f t="shared" ca="1" si="118"/>
        <v>25.029999999999973</v>
      </c>
      <c r="OT50" s="8">
        <f t="shared" ca="1" si="118"/>
        <v>-6.8829999999999814</v>
      </c>
      <c r="OU50" s="8">
        <f t="shared" ca="1" si="118"/>
        <v>13.188999999999965</v>
      </c>
      <c r="OV50" s="8">
        <f t="shared" ca="1" si="118"/>
        <v>20.730999999999995</v>
      </c>
      <c r="OW50" s="8">
        <f t="shared" ca="1" si="118"/>
        <v>14.564000000000021</v>
      </c>
      <c r="OX50" s="8">
        <f t="shared" ca="1" si="118"/>
        <v>23.727000000000032</v>
      </c>
      <c r="OY50" s="8">
        <f t="shared" ca="1" si="118"/>
        <v>27.988999999999976</v>
      </c>
      <c r="OZ50" s="8">
        <f t="shared" ca="1" si="118"/>
        <v>13.733000000000004</v>
      </c>
      <c r="PA50" s="8">
        <f t="shared" ca="1" si="118"/>
        <v>31.451000000000022</v>
      </c>
      <c r="PB50" s="8">
        <f t="shared" ca="1" si="118"/>
        <v>48.935999999999979</v>
      </c>
      <c r="PC50" s="8">
        <f t="shared" ca="1" si="118"/>
        <v>51.358000000000004</v>
      </c>
      <c r="PD50" s="8">
        <f t="shared" ca="1" si="118"/>
        <v>44.448000000000036</v>
      </c>
      <c r="PE50" s="8">
        <f t="shared" ca="1" si="118"/>
        <v>47.492999999999995</v>
      </c>
      <c r="PF50" s="8">
        <f t="shared" ref="PF50:QJ50" ca="1" si="119">PF$25-PF32</f>
        <v>52.07000000000005</v>
      </c>
      <c r="PG50" s="8">
        <f t="shared" ca="1" si="119"/>
        <v>57.496000000000038</v>
      </c>
      <c r="PH50" s="8">
        <f t="shared" ca="1" si="119"/>
        <v>45.521000000000015</v>
      </c>
      <c r="PI50" s="8">
        <f t="shared" ca="1" si="119"/>
        <v>52.894000000000005</v>
      </c>
      <c r="PJ50" s="8">
        <f t="shared" ca="1" si="119"/>
        <v>68.562000000000012</v>
      </c>
      <c r="PK50" s="8">
        <f t="shared" ca="1" si="119"/>
        <v>24.033999999999992</v>
      </c>
      <c r="PL50" s="8">
        <f t="shared" ca="1" si="119"/>
        <v>36.789000000000044</v>
      </c>
      <c r="PM50" s="8">
        <f t="shared" ca="1" si="119"/>
        <v>33.255999999999972</v>
      </c>
      <c r="PN50" s="8">
        <f t="shared" ca="1" si="119"/>
        <v>45.673000000000002</v>
      </c>
      <c r="PO50" s="8">
        <f t="shared" ca="1" si="119"/>
        <v>57.69500000000005</v>
      </c>
      <c r="PP50" s="8">
        <f t="shared" ca="1" si="119"/>
        <v>46.120000000000005</v>
      </c>
      <c r="PQ50" s="8">
        <f t="shared" ca="1" si="119"/>
        <v>59.624000000000024</v>
      </c>
      <c r="PR50" s="8">
        <f t="shared" ca="1" si="119"/>
        <v>65.430999999999983</v>
      </c>
      <c r="PS50" s="8">
        <f t="shared" ca="1" si="119"/>
        <v>61.339999999999975</v>
      </c>
      <c r="PT50" s="8">
        <f t="shared" ca="1" si="119"/>
        <v>64.550000000000011</v>
      </c>
      <c r="PU50" s="8">
        <f t="shared" ca="1" si="119"/>
        <v>68.434000000000026</v>
      </c>
      <c r="PV50" s="8">
        <f t="shared" ca="1" si="119"/>
        <v>57.964999999999975</v>
      </c>
      <c r="PW50" s="8">
        <f t="shared" ca="1" si="119"/>
        <v>72.65500000000003</v>
      </c>
      <c r="PX50" s="8">
        <f t="shared" ca="1" si="119"/>
        <v>69.919999999999987</v>
      </c>
      <c r="PY50" s="8">
        <f t="shared" ca="1" si="119"/>
        <v>67.310000000000031</v>
      </c>
      <c r="PZ50" s="8">
        <f t="shared" ca="1" si="119"/>
        <v>73.50200000000001</v>
      </c>
      <c r="QA50" s="8">
        <f t="shared" ca="1" si="119"/>
        <v>77.30400000000003</v>
      </c>
      <c r="QB50" s="8">
        <f t="shared" ca="1" si="119"/>
        <v>82.161000000000001</v>
      </c>
      <c r="QC50" s="8">
        <f t="shared" ca="1" si="119"/>
        <v>76.256</v>
      </c>
      <c r="QD50" s="8">
        <f t="shared" ca="1" si="119"/>
        <v>84.806000000000012</v>
      </c>
      <c r="QE50" s="8">
        <f t="shared" ca="1" si="119"/>
        <v>75.548000000000002</v>
      </c>
      <c r="QF50" s="8">
        <f t="shared" ca="1" si="119"/>
        <v>83.228999999999985</v>
      </c>
      <c r="QG50" s="8">
        <f t="shared" ca="1" si="119"/>
        <v>82.86099999999999</v>
      </c>
      <c r="QH50" s="8">
        <f t="shared" ca="1" si="119"/>
        <v>76.53</v>
      </c>
      <c r="QI50" s="8">
        <f t="shared" ca="1" si="119"/>
        <v>81.585000000000008</v>
      </c>
      <c r="QJ50" s="8">
        <f t="shared" ca="1" si="119"/>
        <v>85.887</v>
      </c>
      <c r="QK50" s="8">
        <f ca="1">QK$25-QK32</f>
        <v>84.162999999999982</v>
      </c>
      <c r="QL50" s="8">
        <f t="shared" ref="QL50:RQ50" ca="1" si="120">QL$25-QL32</f>
        <v>85.546999999999997</v>
      </c>
      <c r="QM50" s="8">
        <f t="shared" ca="1" si="120"/>
        <v>87.824000000000012</v>
      </c>
      <c r="QN50" s="8">
        <f t="shared" ca="1" si="120"/>
        <v>85.344999999999999</v>
      </c>
      <c r="QO50" s="8">
        <f t="shared" ca="1" si="120"/>
        <v>86.828999999999979</v>
      </c>
      <c r="QP50" s="8">
        <f t="shared" ca="1" si="120"/>
        <v>84.40500000000003</v>
      </c>
      <c r="QQ50" s="8">
        <f t="shared" ca="1" si="120"/>
        <v>80.617000000000019</v>
      </c>
      <c r="QR50" s="8">
        <f t="shared" ca="1" si="120"/>
        <v>89.02800000000002</v>
      </c>
      <c r="QS50" s="8">
        <f t="shared" ca="1" si="120"/>
        <v>93.936000000000007</v>
      </c>
      <c r="QT50" s="8">
        <f t="shared" ca="1" si="120"/>
        <v>87.780999999999977</v>
      </c>
      <c r="QU50" s="8">
        <f t="shared" ca="1" si="120"/>
        <v>71.302999999999997</v>
      </c>
      <c r="QV50" s="8">
        <f t="shared" ca="1" si="120"/>
        <v>71.519000000000005</v>
      </c>
      <c r="QW50" s="8">
        <f t="shared" ca="1" si="120"/>
        <v>72.896000000000015</v>
      </c>
      <c r="QX50" s="8">
        <f t="shared" ca="1" si="120"/>
        <v>69.449999999999989</v>
      </c>
      <c r="QY50" s="8">
        <f t="shared" ca="1" si="120"/>
        <v>67.911000000000001</v>
      </c>
      <c r="QZ50" s="8">
        <f t="shared" ca="1" si="120"/>
        <v>69.230000000000018</v>
      </c>
      <c r="RA50" s="8">
        <f t="shared" ca="1" si="120"/>
        <v>75.391999999999967</v>
      </c>
      <c r="RB50" s="8">
        <f t="shared" ca="1" si="120"/>
        <v>77.081000000000017</v>
      </c>
      <c r="RC50" s="8">
        <f t="shared" ca="1" si="120"/>
        <v>79.509000000000015</v>
      </c>
      <c r="RD50" s="8">
        <f t="shared" ca="1" si="120"/>
        <v>77.652000000000015</v>
      </c>
      <c r="RE50" s="8">
        <f t="shared" ca="1" si="120"/>
        <v>74.279999999999973</v>
      </c>
      <c r="RF50" s="8">
        <f t="shared" ca="1" si="120"/>
        <v>78.566999999999979</v>
      </c>
      <c r="RG50" s="8">
        <f t="shared" ca="1" si="120"/>
        <v>85.125</v>
      </c>
      <c r="RH50" s="8">
        <f t="shared" ca="1" si="120"/>
        <v>76.326000000000022</v>
      </c>
      <c r="RI50" s="8">
        <f t="shared" ca="1" si="120"/>
        <v>75.848000000000013</v>
      </c>
      <c r="RJ50" s="8">
        <f t="shared" ca="1" si="120"/>
        <v>77.574000000000012</v>
      </c>
      <c r="RK50" s="8">
        <f t="shared" ca="1" si="120"/>
        <v>72.942000000000007</v>
      </c>
      <c r="RL50" s="8">
        <f t="shared" ca="1" si="120"/>
        <v>81.882000000000005</v>
      </c>
      <c r="RM50" s="8">
        <f t="shared" ca="1" si="120"/>
        <v>78.16500000000002</v>
      </c>
      <c r="RN50" s="8">
        <f t="shared" ca="1" si="120"/>
        <v>74.031000000000006</v>
      </c>
      <c r="RO50" s="8">
        <f t="shared" ca="1" si="120"/>
        <v>79.204999999999984</v>
      </c>
      <c r="RP50" s="8">
        <f t="shared" ca="1" si="120"/>
        <v>80.192000000000036</v>
      </c>
      <c r="RQ50" s="8">
        <f t="shared" ca="1" si="120"/>
        <v>86.199999999999989</v>
      </c>
      <c r="RR50" s="8">
        <f t="shared" ref="RR50:SQ50" ca="1" si="121">RR$25-RR32</f>
        <v>82.038000000000011</v>
      </c>
      <c r="RS50" s="8">
        <f t="shared" ca="1" si="121"/>
        <v>81.487000000000023</v>
      </c>
      <c r="RT50" s="8">
        <f t="shared" ca="1" si="121"/>
        <v>78.007000000000005</v>
      </c>
      <c r="RU50" s="8">
        <f t="shared" ca="1" si="121"/>
        <v>88.704999999999984</v>
      </c>
      <c r="RV50" s="8">
        <f t="shared" ca="1" si="121"/>
        <v>87.544999999999987</v>
      </c>
      <c r="RW50" s="8">
        <f t="shared" ca="1" si="121"/>
        <v>82.463000000000022</v>
      </c>
      <c r="RX50" s="8">
        <f t="shared" ca="1" si="121"/>
        <v>87.820999999999998</v>
      </c>
      <c r="RY50" s="8">
        <f t="shared" ca="1" si="121"/>
        <v>110.00999999999999</v>
      </c>
      <c r="RZ50" s="8">
        <f t="shared" ca="1" si="121"/>
        <v>88.649000000000001</v>
      </c>
      <c r="SA50" s="8">
        <f t="shared" ca="1" si="121"/>
        <v>88.543000000000035</v>
      </c>
      <c r="SB50" s="8">
        <f t="shared" ca="1" si="121"/>
        <v>87.322000000000031</v>
      </c>
      <c r="SC50" s="8">
        <f t="shared" ca="1" si="121"/>
        <v>87.006000000000029</v>
      </c>
      <c r="SD50" s="8">
        <f t="shared" ca="1" si="121"/>
        <v>89.492999999999995</v>
      </c>
      <c r="SE50" s="8">
        <f t="shared" ca="1" si="121"/>
        <v>91.60899999999998</v>
      </c>
      <c r="SF50" s="8">
        <f t="shared" ca="1" si="121"/>
        <v>87.060999999999979</v>
      </c>
      <c r="SG50" s="8">
        <f t="shared" ca="1" si="121"/>
        <v>90.577999999999975</v>
      </c>
      <c r="SH50" s="8">
        <f t="shared" ca="1" si="121"/>
        <v>91.211999999999989</v>
      </c>
      <c r="SI50" s="8">
        <f t="shared" ca="1" si="121"/>
        <v>93.106999999999999</v>
      </c>
      <c r="SJ50" s="8">
        <f t="shared" ca="1" si="121"/>
        <v>75.736000000000018</v>
      </c>
      <c r="SK50" s="8">
        <f t="shared" ca="1" si="121"/>
        <v>93.17300000000003</v>
      </c>
      <c r="SL50" s="8">
        <f t="shared" ca="1" si="121"/>
        <v>97.814999999999998</v>
      </c>
      <c r="SM50" s="8">
        <f t="shared" ca="1" si="121"/>
        <v>96.866000000000014</v>
      </c>
      <c r="SN50" s="8">
        <f t="shared" ca="1" si="121"/>
        <v>91.75200000000001</v>
      </c>
      <c r="SO50" s="8">
        <f t="shared" ca="1" si="121"/>
        <v>76.79200000000003</v>
      </c>
      <c r="SP50" s="8">
        <f t="shared" ca="1" si="121"/>
        <v>78.340000000000032</v>
      </c>
      <c r="SQ50" s="8">
        <f t="shared" ca="1" si="121"/>
        <v>69.38900000000001</v>
      </c>
    </row>
    <row r="51" spans="1:511" x14ac:dyDescent="0.25">
      <c r="A51" s="2">
        <f t="shared" si="26"/>
        <v>9</v>
      </c>
      <c r="B51" s="4" t="str">
        <f t="shared" si="9"/>
        <v>VW 3 3/4 PERP nc-21</v>
      </c>
      <c r="C51" s="4" t="str">
        <f>$B$43&amp;"-"&amp;B51</f>
        <v>VW 3 1/2 PERP nc-30-VW 3 3/4 PERP nc-21</v>
      </c>
      <c r="F51" s="8" t="e">
        <f t="shared" ref="F51:BQ51" ca="1" si="122">F$25-F33</f>
        <v>#VALUE!</v>
      </c>
      <c r="G51" s="8">
        <f t="shared" ca="1" si="122"/>
        <v>124.02699999999999</v>
      </c>
      <c r="H51" s="8">
        <f t="shared" ca="1" si="122"/>
        <v>99.298000000000002</v>
      </c>
      <c r="I51" s="8">
        <f t="shared" ca="1" si="122"/>
        <v>127.00300000000001</v>
      </c>
      <c r="J51" s="8">
        <f t="shared" ca="1" si="122"/>
        <v>123.63200000000003</v>
      </c>
      <c r="K51" s="8">
        <f t="shared" ca="1" si="122"/>
        <v>134.86700000000002</v>
      </c>
      <c r="L51" s="8">
        <f t="shared" ca="1" si="122"/>
        <v>160.161</v>
      </c>
      <c r="M51" s="8">
        <f t="shared" ca="1" si="122"/>
        <v>133.53200000000001</v>
      </c>
      <c r="N51" s="8">
        <f t="shared" ca="1" si="122"/>
        <v>142.84399999999999</v>
      </c>
      <c r="O51" s="8">
        <f t="shared" ca="1" si="122"/>
        <v>101.31299999999999</v>
      </c>
      <c r="P51" s="8">
        <f t="shared" ca="1" si="122"/>
        <v>112.255</v>
      </c>
      <c r="Q51" s="8">
        <f t="shared" ca="1" si="122"/>
        <v>-1.1519999999999868</v>
      </c>
      <c r="R51" s="8">
        <f t="shared" ca="1" si="122"/>
        <v>118.63199999999998</v>
      </c>
      <c r="S51" s="8">
        <f t="shared" ca="1" si="122"/>
        <v>127.798</v>
      </c>
      <c r="T51" s="8">
        <f t="shared" ca="1" si="122"/>
        <v>36.103000000000009</v>
      </c>
      <c r="U51" s="8">
        <f t="shared" ca="1" si="122"/>
        <v>-3.1159999999999854</v>
      </c>
      <c r="V51" s="8">
        <f t="shared" ca="1" si="122"/>
        <v>-73.349000000000046</v>
      </c>
      <c r="W51" s="8">
        <f t="shared" ca="1" si="122"/>
        <v>-78.08299999999997</v>
      </c>
      <c r="X51" s="8">
        <f t="shared" ca="1" si="122"/>
        <v>-78.206999999999994</v>
      </c>
      <c r="Y51" s="8">
        <f t="shared" ca="1" si="122"/>
        <v>-65.339999999999975</v>
      </c>
      <c r="Z51" s="8">
        <f t="shared" ca="1" si="122"/>
        <v>-43.716999999999985</v>
      </c>
      <c r="AA51" s="8">
        <f t="shared" ca="1" si="122"/>
        <v>-56.652999999999963</v>
      </c>
      <c r="AB51" s="8">
        <f t="shared" ca="1" si="122"/>
        <v>-120.77100000000002</v>
      </c>
      <c r="AC51" s="8">
        <f t="shared" ca="1" si="122"/>
        <v>-111.26900000000001</v>
      </c>
      <c r="AD51" s="8">
        <f t="shared" ca="1" si="122"/>
        <v>-108.01599999999996</v>
      </c>
      <c r="AE51" s="8">
        <f t="shared" ca="1" si="122"/>
        <v>-115.79699999999997</v>
      </c>
      <c r="AF51" s="8">
        <f t="shared" ca="1" si="122"/>
        <v>-134.27200000000005</v>
      </c>
      <c r="AG51" s="8">
        <f t="shared" ca="1" si="122"/>
        <v>-174.255</v>
      </c>
      <c r="AH51" s="8">
        <f t="shared" ca="1" si="122"/>
        <v>-209.53000000000003</v>
      </c>
      <c r="AI51" s="8">
        <f t="shared" ca="1" si="122"/>
        <v>-210.12099999999998</v>
      </c>
      <c r="AJ51" s="8">
        <f t="shared" ca="1" si="122"/>
        <v>-189.24999999999994</v>
      </c>
      <c r="AK51" s="8">
        <f t="shared" ca="1" si="122"/>
        <v>-154.01699999999994</v>
      </c>
      <c r="AL51" s="8">
        <f t="shared" ca="1" si="122"/>
        <v>-153.73399999999998</v>
      </c>
      <c r="AM51" s="8">
        <f t="shared" ca="1" si="122"/>
        <v>-188.13499999999999</v>
      </c>
      <c r="AN51" s="8">
        <f t="shared" ca="1" si="122"/>
        <v>-164.93299999999999</v>
      </c>
      <c r="AO51" s="8">
        <f t="shared" ca="1" si="122"/>
        <v>-164.29399999999998</v>
      </c>
      <c r="AP51" s="8">
        <f t="shared" ca="1" si="122"/>
        <v>-177.25800000000004</v>
      </c>
      <c r="AQ51" s="8">
        <f t="shared" ca="1" si="122"/>
        <v>-203.988</v>
      </c>
      <c r="AR51" s="8">
        <f t="shared" ca="1" si="122"/>
        <v>-120.68199999999996</v>
      </c>
      <c r="AS51" s="8">
        <f t="shared" ca="1" si="122"/>
        <v>-97.671000000000049</v>
      </c>
      <c r="AT51" s="8">
        <f t="shared" ca="1" si="122"/>
        <v>-52.615000000000009</v>
      </c>
      <c r="AU51" s="8">
        <f t="shared" ca="1" si="122"/>
        <v>-11.298999999999978</v>
      </c>
      <c r="AV51" s="8">
        <f t="shared" ca="1" si="122"/>
        <v>-58.714999999999975</v>
      </c>
      <c r="AW51" s="8">
        <f t="shared" ca="1" si="122"/>
        <v>-73.474999999999966</v>
      </c>
      <c r="AX51" s="8">
        <f t="shared" ca="1" si="122"/>
        <v>-157.17599999999999</v>
      </c>
      <c r="AY51" s="8">
        <f t="shared" ca="1" si="122"/>
        <v>-167.00400000000002</v>
      </c>
      <c r="AZ51" s="8">
        <f t="shared" ca="1" si="122"/>
        <v>-117.24000000000001</v>
      </c>
      <c r="BA51" s="8">
        <f t="shared" ca="1" si="122"/>
        <v>-37.992999999999995</v>
      </c>
      <c r="BB51" s="8">
        <f t="shared" ca="1" si="122"/>
        <v>-35.581000000000017</v>
      </c>
      <c r="BC51" s="8">
        <f t="shared" ca="1" si="122"/>
        <v>38.183999999999969</v>
      </c>
      <c r="BD51" s="8">
        <f t="shared" ca="1" si="122"/>
        <v>123.20600000000002</v>
      </c>
      <c r="BE51" s="8">
        <f t="shared" ca="1" si="122"/>
        <v>53.938999999999965</v>
      </c>
      <c r="BF51" s="8">
        <f t="shared" ca="1" si="122"/>
        <v>-113.03800000000001</v>
      </c>
      <c r="BG51" s="8">
        <f t="shared" ca="1" si="122"/>
        <v>-145.88600000000008</v>
      </c>
      <c r="BH51" s="8">
        <f t="shared" ca="1" si="122"/>
        <v>-228.21299999999997</v>
      </c>
      <c r="BI51" s="8">
        <f t="shared" ca="1" si="122"/>
        <v>-242.59900000000005</v>
      </c>
      <c r="BJ51" s="8">
        <f t="shared" ca="1" si="122"/>
        <v>-221.24800000000005</v>
      </c>
      <c r="BK51" s="8">
        <f t="shared" ca="1" si="122"/>
        <v>-191.78800000000001</v>
      </c>
      <c r="BL51" s="8">
        <f t="shared" ca="1" si="122"/>
        <v>-161.27799999999991</v>
      </c>
      <c r="BM51" s="8">
        <f t="shared" ca="1" si="122"/>
        <v>-213.90200000000004</v>
      </c>
      <c r="BN51" s="8">
        <f t="shared" ca="1" si="122"/>
        <v>-76.62299999999999</v>
      </c>
      <c r="BO51" s="8">
        <f t="shared" ca="1" si="122"/>
        <v>-15.790999999999997</v>
      </c>
      <c r="BP51" s="8">
        <f t="shared" ca="1" si="122"/>
        <v>120.94999999999999</v>
      </c>
      <c r="BQ51" s="8">
        <f t="shared" ca="1" si="122"/>
        <v>-65.404999999999973</v>
      </c>
      <c r="BR51" s="8">
        <f t="shared" ref="BR51:CW51" ca="1" si="123">BR$25-BR33</f>
        <v>-107.17599999999993</v>
      </c>
      <c r="BS51" s="8">
        <f t="shared" ca="1" si="123"/>
        <v>44.330000000000041</v>
      </c>
      <c r="BT51" s="8">
        <f t="shared" ca="1" si="123"/>
        <v>-125.60599999999999</v>
      </c>
      <c r="BU51" s="8">
        <f t="shared" ca="1" si="123"/>
        <v>-191.30500000000006</v>
      </c>
      <c r="BV51" s="8">
        <f t="shared" ca="1" si="123"/>
        <v>-87.975000000000023</v>
      </c>
      <c r="BW51" s="8">
        <f t="shared" ca="1" si="123"/>
        <v>-19.057999999999993</v>
      </c>
      <c r="BX51" s="8">
        <f t="shared" ca="1" si="123"/>
        <v>69.370999999999981</v>
      </c>
      <c r="BY51" s="8">
        <f t="shared" ca="1" si="123"/>
        <v>7.6270000000000095</v>
      </c>
      <c r="BZ51" s="8">
        <f t="shared" ca="1" si="123"/>
        <v>159.30799999999999</v>
      </c>
      <c r="CA51" s="8">
        <f t="shared" ca="1" si="123"/>
        <v>185.49599999999998</v>
      </c>
      <c r="CB51" s="8">
        <f t="shared" ca="1" si="123"/>
        <v>130.01599999999999</v>
      </c>
      <c r="CC51" s="8">
        <f t="shared" ca="1" si="123"/>
        <v>194.11200000000002</v>
      </c>
      <c r="CD51" s="8">
        <f t="shared" ca="1" si="123"/>
        <v>208.25899999999999</v>
      </c>
      <c r="CE51" s="8">
        <f t="shared" ca="1" si="123"/>
        <v>232.61899999999997</v>
      </c>
      <c r="CF51" s="8">
        <f t="shared" ca="1" si="123"/>
        <v>247.57900000000001</v>
      </c>
      <c r="CG51" s="8">
        <f t="shared" ca="1" si="123"/>
        <v>197.87700000000004</v>
      </c>
      <c r="CH51" s="8">
        <f t="shared" ca="1" si="123"/>
        <v>159.16400000000002</v>
      </c>
      <c r="CI51" s="8">
        <f t="shared" ca="1" si="123"/>
        <v>206.97699999999998</v>
      </c>
      <c r="CJ51" s="8">
        <f t="shared" ca="1" si="123"/>
        <v>215.197</v>
      </c>
      <c r="CK51" s="8">
        <f t="shared" ca="1" si="123"/>
        <v>215.05200000000002</v>
      </c>
      <c r="CL51" s="8">
        <f t="shared" ca="1" si="123"/>
        <v>208.488</v>
      </c>
      <c r="CM51" s="8">
        <f t="shared" ca="1" si="123"/>
        <v>215.10199999999998</v>
      </c>
      <c r="CN51" s="8">
        <f t="shared" ca="1" si="123"/>
        <v>210.80799999999999</v>
      </c>
      <c r="CO51" s="8">
        <f t="shared" ca="1" si="123"/>
        <v>213.655</v>
      </c>
      <c r="CP51" s="8">
        <f t="shared" ca="1" si="123"/>
        <v>208.44199999999998</v>
      </c>
      <c r="CQ51" s="8">
        <f t="shared" ca="1" si="123"/>
        <v>208.95999999999998</v>
      </c>
      <c r="CR51" s="8">
        <f t="shared" ca="1" si="123"/>
        <v>207.71900000000002</v>
      </c>
      <c r="CS51" s="8">
        <f t="shared" ca="1" si="123"/>
        <v>205.822</v>
      </c>
      <c r="CT51" s="8">
        <f t="shared" ca="1" si="123"/>
        <v>207.899</v>
      </c>
      <c r="CU51" s="8">
        <f t="shared" ca="1" si="123"/>
        <v>209.45499999999998</v>
      </c>
      <c r="CV51" s="8">
        <f t="shared" ca="1" si="123"/>
        <v>201.74700000000001</v>
      </c>
      <c r="CW51" s="8">
        <f t="shared" ca="1" si="123"/>
        <v>200.72000000000003</v>
      </c>
      <c r="CX51" s="8">
        <f t="shared" ref="CX51:EC51" ca="1" si="124">CX$25-CX33</f>
        <v>204.11800000000002</v>
      </c>
      <c r="CY51" s="8">
        <f t="shared" ca="1" si="124"/>
        <v>208.88</v>
      </c>
      <c r="CZ51" s="8">
        <f t="shared" ca="1" si="124"/>
        <v>211.94499999999999</v>
      </c>
      <c r="DA51" s="8">
        <f t="shared" ca="1" si="124"/>
        <v>201.285</v>
      </c>
      <c r="DB51" s="8">
        <f t="shared" ca="1" si="124"/>
        <v>200.23599999999999</v>
      </c>
      <c r="DC51" s="8">
        <f t="shared" ca="1" si="124"/>
        <v>192.21100000000001</v>
      </c>
      <c r="DD51" s="8">
        <f t="shared" ca="1" si="124"/>
        <v>198.13200000000001</v>
      </c>
      <c r="DE51" s="8">
        <f t="shared" ca="1" si="124"/>
        <v>197.56799999999998</v>
      </c>
      <c r="DF51" s="8">
        <f t="shared" ca="1" si="124"/>
        <v>187.19299999999998</v>
      </c>
      <c r="DG51" s="8">
        <f t="shared" ca="1" si="124"/>
        <v>195.94299999999998</v>
      </c>
      <c r="DH51" s="8">
        <f t="shared" ca="1" si="124"/>
        <v>192.16199999999998</v>
      </c>
      <c r="DI51" s="8">
        <f t="shared" ca="1" si="124"/>
        <v>194.69</v>
      </c>
      <c r="DJ51" s="8">
        <f t="shared" ca="1" si="124"/>
        <v>192.99</v>
      </c>
      <c r="DK51" s="8">
        <f t="shared" ca="1" si="124"/>
        <v>193.44700000000003</v>
      </c>
      <c r="DL51" s="8">
        <f t="shared" ca="1" si="124"/>
        <v>196.25199999999998</v>
      </c>
      <c r="DM51" s="8">
        <f t="shared" ca="1" si="124"/>
        <v>192.21000000000004</v>
      </c>
      <c r="DN51" s="8">
        <f t="shared" ca="1" si="124"/>
        <v>184.46299999999997</v>
      </c>
      <c r="DO51" s="8">
        <f t="shared" ca="1" si="124"/>
        <v>185.37699999999998</v>
      </c>
      <c r="DP51" s="8">
        <f t="shared" ca="1" si="124"/>
        <v>189.84900000000002</v>
      </c>
      <c r="DQ51" s="8">
        <f t="shared" ca="1" si="124"/>
        <v>187.88000000000002</v>
      </c>
      <c r="DR51" s="8">
        <f t="shared" ca="1" si="124"/>
        <v>190.56700000000001</v>
      </c>
      <c r="DS51" s="8">
        <f t="shared" ca="1" si="124"/>
        <v>190.34399999999999</v>
      </c>
      <c r="DT51" s="8">
        <f t="shared" ca="1" si="124"/>
        <v>191.47500000000002</v>
      </c>
      <c r="DU51" s="8">
        <f t="shared" ca="1" si="124"/>
        <v>190.70700000000002</v>
      </c>
      <c r="DV51" s="8">
        <f t="shared" ca="1" si="124"/>
        <v>190.14799999999997</v>
      </c>
      <c r="DW51" s="8">
        <f t="shared" ca="1" si="124"/>
        <v>189.78200000000004</v>
      </c>
      <c r="DX51" s="8">
        <f t="shared" ca="1" si="124"/>
        <v>187.42699999999999</v>
      </c>
      <c r="DY51" s="8">
        <f t="shared" ca="1" si="124"/>
        <v>190.52799999999996</v>
      </c>
      <c r="DZ51" s="8">
        <f t="shared" ca="1" si="124"/>
        <v>187.791</v>
      </c>
      <c r="EA51" s="8">
        <f t="shared" ca="1" si="124"/>
        <v>188.62099999999998</v>
      </c>
      <c r="EB51" s="8">
        <f t="shared" ca="1" si="124"/>
        <v>187.65299999999999</v>
      </c>
      <c r="EC51" s="8">
        <f t="shared" ca="1" si="124"/>
        <v>186.44299999999998</v>
      </c>
      <c r="ED51" s="8">
        <f t="shared" ref="ED51:FI51" ca="1" si="125">ED$25-ED33</f>
        <v>186.93699999999998</v>
      </c>
      <c r="EE51" s="8">
        <f t="shared" ca="1" si="125"/>
        <v>187.99</v>
      </c>
      <c r="EF51" s="8">
        <f t="shared" ca="1" si="125"/>
        <v>185.98599999999999</v>
      </c>
      <c r="EG51" s="8">
        <f t="shared" ca="1" si="125"/>
        <v>188.05700000000002</v>
      </c>
      <c r="EH51" s="8">
        <f t="shared" ca="1" si="125"/>
        <v>186.87299999999999</v>
      </c>
      <c r="EI51" s="8">
        <f t="shared" ca="1" si="125"/>
        <v>188.16399999999999</v>
      </c>
      <c r="EJ51" s="8">
        <f t="shared" ca="1" si="125"/>
        <v>186.02100000000002</v>
      </c>
      <c r="EK51" s="8">
        <f t="shared" ca="1" si="125"/>
        <v>189.27199999999999</v>
      </c>
      <c r="EL51" s="8">
        <f t="shared" ca="1" si="125"/>
        <v>193.80500000000001</v>
      </c>
      <c r="EM51" s="8">
        <f t="shared" ca="1" si="125"/>
        <v>195.58800000000002</v>
      </c>
      <c r="EN51" s="8">
        <f t="shared" ca="1" si="125"/>
        <v>196.23000000000002</v>
      </c>
      <c r="EO51" s="8">
        <f t="shared" ca="1" si="125"/>
        <v>192.94299999999998</v>
      </c>
      <c r="EP51" s="8">
        <f t="shared" ca="1" si="125"/>
        <v>186.49500000000003</v>
      </c>
      <c r="EQ51" s="8">
        <f t="shared" ca="1" si="125"/>
        <v>194.99400000000003</v>
      </c>
      <c r="ER51" s="8">
        <f t="shared" ca="1" si="125"/>
        <v>195.74699999999999</v>
      </c>
      <c r="ES51" s="8">
        <f t="shared" ca="1" si="125"/>
        <v>193.08600000000001</v>
      </c>
      <c r="ET51" s="8">
        <f t="shared" ca="1" si="125"/>
        <v>193.43100000000001</v>
      </c>
      <c r="EU51" s="8">
        <f t="shared" ca="1" si="125"/>
        <v>198.99100000000004</v>
      </c>
      <c r="EV51" s="8">
        <f t="shared" ca="1" si="125"/>
        <v>204.37599999999998</v>
      </c>
      <c r="EW51" s="8">
        <f t="shared" ca="1" si="125"/>
        <v>199.96299999999997</v>
      </c>
      <c r="EX51" s="8">
        <f t="shared" ca="1" si="125"/>
        <v>197.77700000000002</v>
      </c>
      <c r="EY51" s="8">
        <f t="shared" ca="1" si="125"/>
        <v>194.828</v>
      </c>
      <c r="EZ51" s="8">
        <f t="shared" ca="1" si="125"/>
        <v>198.447</v>
      </c>
      <c r="FA51" s="8">
        <f t="shared" ca="1" si="125"/>
        <v>198.58000000000004</v>
      </c>
      <c r="FB51" s="8">
        <f t="shared" ca="1" si="125"/>
        <v>201.03000000000003</v>
      </c>
      <c r="FC51" s="8">
        <f t="shared" ca="1" si="125"/>
        <v>197.06500000000003</v>
      </c>
      <c r="FD51" s="8">
        <f t="shared" ca="1" si="125"/>
        <v>188.505</v>
      </c>
      <c r="FE51" s="8">
        <f t="shared" ca="1" si="125"/>
        <v>192.76500000000001</v>
      </c>
      <c r="FF51" s="8">
        <f t="shared" ca="1" si="125"/>
        <v>192.82500000000002</v>
      </c>
      <c r="FG51" s="8">
        <f t="shared" ca="1" si="125"/>
        <v>192.798</v>
      </c>
      <c r="FH51" s="8">
        <f t="shared" ca="1" si="125"/>
        <v>191.31899999999999</v>
      </c>
      <c r="FI51" s="8">
        <f t="shared" ca="1" si="125"/>
        <v>188.50200000000001</v>
      </c>
      <c r="FJ51" s="8">
        <f t="shared" ref="FJ51:FW51" ca="1" si="126">FJ$25-FJ33</f>
        <v>203.154</v>
      </c>
      <c r="FK51" s="8">
        <f t="shared" ca="1" si="126"/>
        <v>209.261</v>
      </c>
      <c r="FL51" s="8">
        <f t="shared" ca="1" si="126"/>
        <v>203.75099999999998</v>
      </c>
      <c r="FM51" s="8">
        <f t="shared" ca="1" si="126"/>
        <v>202.33799999999999</v>
      </c>
      <c r="FN51" s="8">
        <f t="shared" ca="1" si="126"/>
        <v>200.95500000000004</v>
      </c>
      <c r="FO51" s="8">
        <f t="shared" ca="1" si="126"/>
        <v>199.35000000000002</v>
      </c>
      <c r="FP51" s="8">
        <f t="shared" ca="1" si="126"/>
        <v>209.98999999999998</v>
      </c>
      <c r="FQ51" s="8">
        <f t="shared" ca="1" si="126"/>
        <v>214.774</v>
      </c>
      <c r="FR51" s="8">
        <f t="shared" ca="1" si="126"/>
        <v>215.02900000000002</v>
      </c>
      <c r="FS51" s="8">
        <f t="shared" ca="1" si="126"/>
        <v>212.53800000000001</v>
      </c>
      <c r="FT51" s="8">
        <f t="shared" ca="1" si="126"/>
        <v>210.43900000000002</v>
      </c>
      <c r="FU51" s="8">
        <f t="shared" ca="1" si="126"/>
        <v>216.81599999999997</v>
      </c>
      <c r="FV51" s="8">
        <f t="shared" ca="1" si="126"/>
        <v>211.65600000000001</v>
      </c>
      <c r="FW51" s="8">
        <f t="shared" ca="1" si="126"/>
        <v>210.91300000000001</v>
      </c>
      <c r="FX51" s="8">
        <f t="shared" ref="FX51:II51" ca="1" si="127">FX$25-FX33</f>
        <v>208.44200000000001</v>
      </c>
      <c r="FY51" s="8">
        <f t="shared" ca="1" si="127"/>
        <v>208.60500000000002</v>
      </c>
      <c r="FZ51" s="8">
        <f t="shared" ca="1" si="127"/>
        <v>203.083</v>
      </c>
      <c r="GA51" s="8">
        <f t="shared" ca="1" si="127"/>
        <v>210.27900000000002</v>
      </c>
      <c r="GB51" s="8">
        <f t="shared" ca="1" si="127"/>
        <v>205.67100000000002</v>
      </c>
      <c r="GC51" s="8">
        <f t="shared" ca="1" si="127"/>
        <v>206.26599999999996</v>
      </c>
      <c r="GD51" s="8">
        <f t="shared" ca="1" si="127"/>
        <v>200.36800000000002</v>
      </c>
      <c r="GE51" s="8">
        <f t="shared" ca="1" si="127"/>
        <v>203.941</v>
      </c>
      <c r="GF51" s="8">
        <f t="shared" ca="1" si="127"/>
        <v>205.16400000000002</v>
      </c>
      <c r="GG51" s="8">
        <f t="shared" ca="1" si="127"/>
        <v>198.999</v>
      </c>
      <c r="GH51" s="8">
        <f t="shared" ca="1" si="127"/>
        <v>199.03299999999996</v>
      </c>
      <c r="GI51" s="8">
        <f t="shared" ca="1" si="127"/>
        <v>209.67399999999998</v>
      </c>
      <c r="GJ51" s="8">
        <f t="shared" ca="1" si="127"/>
        <v>206.33700000000002</v>
      </c>
      <c r="GK51" s="8">
        <f t="shared" ca="1" si="127"/>
        <v>208.60400000000001</v>
      </c>
      <c r="GL51" s="8">
        <f t="shared" ca="1" si="127"/>
        <v>203.94199999999998</v>
      </c>
      <c r="GM51" s="8">
        <f t="shared" ca="1" si="127"/>
        <v>200.74299999999999</v>
      </c>
      <c r="GN51" s="8">
        <f t="shared" ca="1" si="127"/>
        <v>206.20299999999997</v>
      </c>
      <c r="GO51" s="8">
        <f t="shared" ca="1" si="127"/>
        <v>200.23100000000002</v>
      </c>
      <c r="GP51" s="8">
        <f t="shared" ca="1" si="127"/>
        <v>210.34099999999998</v>
      </c>
      <c r="GQ51" s="8">
        <f t="shared" ca="1" si="127"/>
        <v>195.87800000000001</v>
      </c>
      <c r="GR51" s="8">
        <f t="shared" ca="1" si="127"/>
        <v>192.77200000000002</v>
      </c>
      <c r="GS51" s="8">
        <f t="shared" ca="1" si="127"/>
        <v>203.56399999999996</v>
      </c>
      <c r="GT51" s="8">
        <f t="shared" ca="1" si="127"/>
        <v>209.01100000000002</v>
      </c>
      <c r="GU51" s="8">
        <f t="shared" ca="1" si="127"/>
        <v>216.13300000000001</v>
      </c>
      <c r="GV51" s="8">
        <f t="shared" ca="1" si="127"/>
        <v>247.64400000000001</v>
      </c>
      <c r="GW51" s="8">
        <f t="shared" ca="1" si="127"/>
        <v>203.61200000000002</v>
      </c>
      <c r="GX51" s="8">
        <f t="shared" ca="1" si="127"/>
        <v>209.066</v>
      </c>
      <c r="GY51" s="8">
        <f t="shared" ca="1" si="127"/>
        <v>215.78500000000003</v>
      </c>
      <c r="GZ51" s="8">
        <f t="shared" ca="1" si="127"/>
        <v>209.34900000000002</v>
      </c>
      <c r="HA51" s="8">
        <f t="shared" ca="1" si="127"/>
        <v>227.00599999999997</v>
      </c>
      <c r="HB51" s="8">
        <f t="shared" ca="1" si="127"/>
        <v>222.59000000000003</v>
      </c>
      <c r="HC51" s="8">
        <f t="shared" ca="1" si="127"/>
        <v>214.53100000000001</v>
      </c>
      <c r="HD51" s="8">
        <f t="shared" ca="1" si="127"/>
        <v>221.50700000000001</v>
      </c>
      <c r="HE51" s="8">
        <f t="shared" ca="1" si="127"/>
        <v>222.06900000000002</v>
      </c>
      <c r="HF51" s="8">
        <f t="shared" ca="1" si="127"/>
        <v>228.13300000000001</v>
      </c>
      <c r="HG51" s="8">
        <f t="shared" ca="1" si="127"/>
        <v>219.86500000000001</v>
      </c>
      <c r="HH51" s="8">
        <f t="shared" ca="1" si="127"/>
        <v>217.32599999999996</v>
      </c>
      <c r="HI51" s="8">
        <f t="shared" ca="1" si="127"/>
        <v>217.90500000000003</v>
      </c>
      <c r="HJ51" s="8">
        <f t="shared" ca="1" si="127"/>
        <v>219.38200000000001</v>
      </c>
      <c r="HK51" s="8">
        <f t="shared" ca="1" si="127"/>
        <v>232.58199999999999</v>
      </c>
      <c r="HL51" s="8">
        <f t="shared" ca="1" si="127"/>
        <v>230.178</v>
      </c>
      <c r="HM51" s="8">
        <f t="shared" ca="1" si="127"/>
        <v>225.85400000000001</v>
      </c>
      <c r="HN51" s="8">
        <f t="shared" ca="1" si="127"/>
        <v>235.92</v>
      </c>
      <c r="HO51" s="8">
        <f t="shared" ca="1" si="127"/>
        <v>225.15100000000001</v>
      </c>
      <c r="HP51" s="8">
        <f t="shared" ca="1" si="127"/>
        <v>210.13000000000002</v>
      </c>
      <c r="HQ51" s="8">
        <f t="shared" ca="1" si="127"/>
        <v>212.67900000000003</v>
      </c>
      <c r="HR51" s="8">
        <f t="shared" ca="1" si="127"/>
        <v>211.16499999999996</v>
      </c>
      <c r="HS51" s="8">
        <f t="shared" ca="1" si="127"/>
        <v>220.83500000000001</v>
      </c>
      <c r="HT51" s="8">
        <f t="shared" ca="1" si="127"/>
        <v>220.54200000000003</v>
      </c>
      <c r="HU51" s="8">
        <f t="shared" ca="1" si="127"/>
        <v>235.81299999999999</v>
      </c>
      <c r="HV51" s="8">
        <f t="shared" ca="1" si="127"/>
        <v>226.13799999999998</v>
      </c>
      <c r="HW51" s="8">
        <f t="shared" ca="1" si="127"/>
        <v>226.79900000000001</v>
      </c>
      <c r="HX51" s="8">
        <f t="shared" ca="1" si="127"/>
        <v>196.44200000000001</v>
      </c>
      <c r="HY51" s="8">
        <f t="shared" ca="1" si="127"/>
        <v>205.03300000000002</v>
      </c>
      <c r="HZ51" s="8">
        <f t="shared" ca="1" si="127"/>
        <v>211.34399999999999</v>
      </c>
      <c r="IA51" s="8">
        <f t="shared" ca="1" si="127"/>
        <v>210.23600000000002</v>
      </c>
      <c r="IB51" s="8">
        <f t="shared" ca="1" si="127"/>
        <v>196.625</v>
      </c>
      <c r="IC51" s="8">
        <f t="shared" ca="1" si="127"/>
        <v>215.23099999999999</v>
      </c>
      <c r="ID51" s="8">
        <f t="shared" ca="1" si="127"/>
        <v>213.55199999999999</v>
      </c>
      <c r="IE51" s="8">
        <f t="shared" ca="1" si="127"/>
        <v>224.93899999999999</v>
      </c>
      <c r="IF51" s="8">
        <f t="shared" ca="1" si="127"/>
        <v>218.44299999999998</v>
      </c>
      <c r="IG51" s="8">
        <f t="shared" ca="1" si="127"/>
        <v>205.36500000000001</v>
      </c>
      <c r="IH51" s="8">
        <f t="shared" ca="1" si="127"/>
        <v>194.82099999999997</v>
      </c>
      <c r="II51" s="8">
        <f t="shared" ca="1" si="127"/>
        <v>196.60099999999997</v>
      </c>
      <c r="IJ51" s="8">
        <f t="shared" ref="IJ51:IZ51" ca="1" si="128">IJ$25-IJ33</f>
        <v>177.161</v>
      </c>
      <c r="IK51" s="8">
        <f t="shared" ca="1" si="128"/>
        <v>180.964</v>
      </c>
      <c r="IL51" s="8">
        <f t="shared" ca="1" si="128"/>
        <v>192.64100000000002</v>
      </c>
      <c r="IM51" s="8">
        <f t="shared" ca="1" si="128"/>
        <v>188.93499999999997</v>
      </c>
      <c r="IN51" s="8">
        <f t="shared" ca="1" si="128"/>
        <v>189.482</v>
      </c>
      <c r="IO51" s="8">
        <f t="shared" ca="1" si="128"/>
        <v>200.30100000000002</v>
      </c>
      <c r="IP51" s="8">
        <f t="shared" ca="1" si="128"/>
        <v>193.988</v>
      </c>
      <c r="IQ51" s="8">
        <f t="shared" ca="1" si="128"/>
        <v>178.91799999999998</v>
      </c>
      <c r="IR51" s="8">
        <f t="shared" ca="1" si="128"/>
        <v>171.23</v>
      </c>
      <c r="IS51" s="8">
        <f t="shared" ca="1" si="128"/>
        <v>187.63900000000001</v>
      </c>
      <c r="IT51" s="8">
        <f t="shared" ca="1" si="128"/>
        <v>194.71699999999998</v>
      </c>
      <c r="IU51" s="8">
        <f t="shared" ca="1" si="128"/>
        <v>187.86299999999997</v>
      </c>
      <c r="IV51" s="8">
        <f t="shared" ca="1" si="128"/>
        <v>182.47899999999998</v>
      </c>
      <c r="IW51" s="8">
        <f t="shared" ca="1" si="128"/>
        <v>195.36999999999998</v>
      </c>
      <c r="IX51" s="8">
        <f t="shared" ca="1" si="128"/>
        <v>192.29899999999998</v>
      </c>
      <c r="IY51" s="8">
        <f t="shared" ca="1" si="128"/>
        <v>191.18700000000001</v>
      </c>
      <c r="IZ51" s="8">
        <f t="shared" ca="1" si="128"/>
        <v>190.52400000000003</v>
      </c>
      <c r="JA51" s="8">
        <f ca="1">JA$25-JA33</f>
        <v>187.08900000000003</v>
      </c>
      <c r="JB51" s="8">
        <f t="shared" ref="JB51:JR51" ca="1" si="129">JB$25-JB33</f>
        <v>187.04000000000002</v>
      </c>
      <c r="JC51" s="8">
        <f t="shared" ca="1" si="129"/>
        <v>186.40899999999999</v>
      </c>
      <c r="JD51" s="8">
        <f t="shared" ca="1" si="129"/>
        <v>194.59799999999998</v>
      </c>
      <c r="JE51" s="8">
        <f t="shared" ca="1" si="129"/>
        <v>200.44300000000004</v>
      </c>
      <c r="JF51" s="8">
        <f t="shared" ca="1" si="129"/>
        <v>202.22</v>
      </c>
      <c r="JG51" s="8">
        <f t="shared" ca="1" si="129"/>
        <v>192.41699999999997</v>
      </c>
      <c r="JH51" s="8">
        <f t="shared" ca="1" si="129"/>
        <v>188.85199999999998</v>
      </c>
      <c r="JI51" s="8">
        <f t="shared" ca="1" si="129"/>
        <v>189.07700000000003</v>
      </c>
      <c r="JJ51" s="8">
        <f t="shared" ca="1" si="129"/>
        <v>185.023</v>
      </c>
      <c r="JK51" s="8">
        <f t="shared" ca="1" si="129"/>
        <v>213.07400000000001</v>
      </c>
      <c r="JL51" s="8">
        <f t="shared" ca="1" si="129"/>
        <v>215.82400000000001</v>
      </c>
      <c r="JM51" s="8">
        <f t="shared" ca="1" si="129"/>
        <v>207.37699999999998</v>
      </c>
      <c r="JN51" s="8">
        <f t="shared" ca="1" si="129"/>
        <v>212.40900000000002</v>
      </c>
      <c r="JO51" s="8">
        <f t="shared" ca="1" si="129"/>
        <v>207.82200000000003</v>
      </c>
      <c r="JP51" s="8">
        <f t="shared" ca="1" si="129"/>
        <v>201.11700000000002</v>
      </c>
      <c r="JQ51" s="8">
        <f t="shared" ca="1" si="129"/>
        <v>178.92800000000003</v>
      </c>
      <c r="JR51" s="8">
        <f t="shared" ca="1" si="129"/>
        <v>176.88000000000002</v>
      </c>
      <c r="JS51" s="8">
        <f t="shared" ref="JS51:MD51" ca="1" si="130">JS$25-JS33</f>
        <v>188.08</v>
      </c>
      <c r="JT51" s="8">
        <f t="shared" ca="1" si="130"/>
        <v>177.69500000000002</v>
      </c>
      <c r="JU51" s="8">
        <f t="shared" ca="1" si="130"/>
        <v>180.69200000000004</v>
      </c>
      <c r="JV51" s="8">
        <f t="shared" ca="1" si="130"/>
        <v>169.65500000000003</v>
      </c>
      <c r="JW51" s="8">
        <f t="shared" ca="1" si="130"/>
        <v>171.7</v>
      </c>
      <c r="JX51" s="8">
        <f t="shared" ca="1" si="130"/>
        <v>160.57299999999998</v>
      </c>
      <c r="JY51" s="8">
        <f t="shared" ca="1" si="130"/>
        <v>169.45699999999999</v>
      </c>
      <c r="JZ51" s="8">
        <f t="shared" ca="1" si="130"/>
        <v>175.15199999999999</v>
      </c>
      <c r="KA51" s="8">
        <f t="shared" ca="1" si="130"/>
        <v>181.59</v>
      </c>
      <c r="KB51" s="8">
        <f t="shared" ca="1" si="130"/>
        <v>179.27199999999999</v>
      </c>
      <c r="KC51" s="8">
        <f t="shared" ca="1" si="130"/>
        <v>187.82600000000002</v>
      </c>
      <c r="KD51" s="8">
        <f t="shared" ca="1" si="130"/>
        <v>172.46299999999997</v>
      </c>
      <c r="KE51" s="8">
        <f t="shared" ca="1" si="130"/>
        <v>159.19400000000002</v>
      </c>
      <c r="KF51" s="8">
        <f t="shared" ca="1" si="130"/>
        <v>146.82499999999996</v>
      </c>
      <c r="KG51" s="8">
        <f t="shared" ca="1" si="130"/>
        <v>161.17900000000003</v>
      </c>
      <c r="KH51" s="8">
        <f t="shared" ca="1" si="130"/>
        <v>142.70099999999999</v>
      </c>
      <c r="KI51" s="8">
        <f t="shared" ca="1" si="130"/>
        <v>143.386</v>
      </c>
      <c r="KJ51" s="8">
        <f t="shared" ca="1" si="130"/>
        <v>152.46799999999999</v>
      </c>
      <c r="KK51" s="8">
        <f t="shared" ca="1" si="130"/>
        <v>171.554</v>
      </c>
      <c r="KL51" s="8">
        <f t="shared" ca="1" si="130"/>
        <v>173.57800000000003</v>
      </c>
      <c r="KM51" s="8">
        <f t="shared" ca="1" si="130"/>
        <v>184.71000000000004</v>
      </c>
      <c r="KN51" s="8">
        <f t="shared" ca="1" si="130"/>
        <v>175.65700000000001</v>
      </c>
      <c r="KO51" s="8">
        <f t="shared" ca="1" si="130"/>
        <v>173.41799999999998</v>
      </c>
      <c r="KP51" s="8">
        <f t="shared" ca="1" si="130"/>
        <v>169.80599999999998</v>
      </c>
      <c r="KQ51" s="8">
        <f t="shared" ca="1" si="130"/>
        <v>154.16299999999998</v>
      </c>
      <c r="KR51" s="8">
        <f t="shared" ca="1" si="130"/>
        <v>171.34200000000001</v>
      </c>
      <c r="KS51" s="8">
        <f t="shared" ca="1" si="130"/>
        <v>171.70199999999997</v>
      </c>
      <c r="KT51" s="8">
        <f t="shared" ca="1" si="130"/>
        <v>164.78100000000001</v>
      </c>
      <c r="KU51" s="8">
        <f t="shared" ca="1" si="130"/>
        <v>164.73999999999998</v>
      </c>
      <c r="KV51" s="8">
        <f t="shared" ca="1" si="130"/>
        <v>175.18499999999997</v>
      </c>
      <c r="KW51" s="8">
        <f t="shared" ca="1" si="130"/>
        <v>180.10399999999998</v>
      </c>
      <c r="KX51" s="8">
        <f t="shared" ca="1" si="130"/>
        <v>185.97099999999998</v>
      </c>
      <c r="KY51" s="8">
        <f t="shared" ca="1" si="130"/>
        <v>170.42099999999996</v>
      </c>
      <c r="KZ51" s="8">
        <f t="shared" ca="1" si="130"/>
        <v>160.346</v>
      </c>
      <c r="LA51" s="8">
        <f t="shared" ca="1" si="130"/>
        <v>153.773</v>
      </c>
      <c r="LB51" s="8">
        <f t="shared" ca="1" si="130"/>
        <v>145.59300000000002</v>
      </c>
      <c r="LC51" s="8">
        <f t="shared" ca="1" si="130"/>
        <v>158.72</v>
      </c>
      <c r="LD51" s="8">
        <f t="shared" ca="1" si="130"/>
        <v>156.69300000000001</v>
      </c>
      <c r="LE51" s="8">
        <f t="shared" ca="1" si="130"/>
        <v>164.35600000000002</v>
      </c>
      <c r="LF51" s="8">
        <f t="shared" ca="1" si="130"/>
        <v>163.38899999999998</v>
      </c>
      <c r="LG51" s="8">
        <f t="shared" ca="1" si="130"/>
        <v>184.49900000000002</v>
      </c>
      <c r="LH51" s="8">
        <f t="shared" ca="1" si="130"/>
        <v>168.27099999999999</v>
      </c>
      <c r="LI51" s="8">
        <f t="shared" ca="1" si="130"/>
        <v>166.65899999999999</v>
      </c>
      <c r="LJ51" s="8">
        <f t="shared" ca="1" si="130"/>
        <v>160.72699999999998</v>
      </c>
      <c r="LK51" s="8">
        <f t="shared" ca="1" si="130"/>
        <v>158.054</v>
      </c>
      <c r="LL51" s="8">
        <f t="shared" ca="1" si="130"/>
        <v>140.45200000000003</v>
      </c>
      <c r="LM51" s="8">
        <f t="shared" ca="1" si="130"/>
        <v>145.602</v>
      </c>
      <c r="LN51" s="8">
        <f t="shared" ca="1" si="130"/>
        <v>140.98200000000003</v>
      </c>
      <c r="LO51" s="8">
        <f t="shared" ca="1" si="130"/>
        <v>137.71799999999999</v>
      </c>
      <c r="LP51" s="8">
        <f t="shared" ca="1" si="130"/>
        <v>167.18899999999999</v>
      </c>
      <c r="LQ51" s="8">
        <f t="shared" ca="1" si="130"/>
        <v>159.703</v>
      </c>
      <c r="LR51" s="8">
        <f t="shared" ca="1" si="130"/>
        <v>146.65299999999999</v>
      </c>
      <c r="LS51" s="8">
        <f t="shared" ca="1" si="130"/>
        <v>164.655</v>
      </c>
      <c r="LT51" s="8">
        <f t="shared" ca="1" si="130"/>
        <v>158.279</v>
      </c>
      <c r="LU51" s="8">
        <f t="shared" ca="1" si="130"/>
        <v>157.67699999999996</v>
      </c>
      <c r="LV51" s="8">
        <f t="shared" ca="1" si="130"/>
        <v>144.35899999999998</v>
      </c>
      <c r="LW51" s="8">
        <f t="shared" ca="1" si="130"/>
        <v>131.58899999999997</v>
      </c>
      <c r="LX51" s="8">
        <f t="shared" ca="1" si="130"/>
        <v>124.357</v>
      </c>
      <c r="LY51" s="8">
        <f t="shared" ca="1" si="130"/>
        <v>122.62999999999997</v>
      </c>
      <c r="LZ51" s="8">
        <f t="shared" ca="1" si="130"/>
        <v>127.54300000000001</v>
      </c>
      <c r="MA51" s="8">
        <f t="shared" ca="1" si="130"/>
        <v>125.56600000000003</v>
      </c>
      <c r="MB51" s="8">
        <f t="shared" ca="1" si="130"/>
        <v>121.79499999999999</v>
      </c>
      <c r="MC51" s="8">
        <f t="shared" ca="1" si="130"/>
        <v>137.03100000000001</v>
      </c>
      <c r="MD51" s="8">
        <f t="shared" ca="1" si="130"/>
        <v>143.94499999999996</v>
      </c>
      <c r="ME51" s="8">
        <f t="shared" ref="ME51:NY51" ca="1" si="131">ME$25-ME33</f>
        <v>133.83099999999996</v>
      </c>
      <c r="MF51" s="8">
        <f t="shared" ca="1" si="131"/>
        <v>119.41699999999997</v>
      </c>
      <c r="MG51" s="8">
        <f t="shared" ca="1" si="131"/>
        <v>101.79900000000004</v>
      </c>
      <c r="MH51" s="8">
        <f t="shared" ca="1" si="131"/>
        <v>96.512</v>
      </c>
      <c r="MI51" s="8">
        <f t="shared" ca="1" si="131"/>
        <v>104.93600000000004</v>
      </c>
      <c r="MJ51" s="8">
        <f t="shared" ca="1" si="131"/>
        <v>107.68899999999996</v>
      </c>
      <c r="MK51" s="8">
        <f t="shared" ca="1" si="131"/>
        <v>108.93100000000004</v>
      </c>
      <c r="ML51" s="8">
        <f t="shared" ca="1" si="131"/>
        <v>98.97399999999999</v>
      </c>
      <c r="MM51" s="8">
        <f t="shared" ca="1" si="131"/>
        <v>102.05900000000003</v>
      </c>
      <c r="MN51" s="8">
        <f t="shared" ca="1" si="131"/>
        <v>110.28899999999999</v>
      </c>
      <c r="MO51" s="8">
        <f t="shared" ca="1" si="131"/>
        <v>107.197</v>
      </c>
      <c r="MP51" s="8">
        <f t="shared" ca="1" si="131"/>
        <v>86.137</v>
      </c>
      <c r="MQ51" s="8">
        <f t="shared" ca="1" si="131"/>
        <v>76.725000000000023</v>
      </c>
      <c r="MR51" s="8">
        <f t="shared" ca="1" si="131"/>
        <v>77.216999999999985</v>
      </c>
      <c r="MS51" s="8">
        <f t="shared" ca="1" si="131"/>
        <v>92.44599999999997</v>
      </c>
      <c r="MT51" s="8">
        <f t="shared" ca="1" si="131"/>
        <v>95.128000000000043</v>
      </c>
      <c r="MU51" s="8">
        <f t="shared" ca="1" si="131"/>
        <v>86.802999999999997</v>
      </c>
      <c r="MV51" s="8">
        <f t="shared" ca="1" si="131"/>
        <v>91.545000000000016</v>
      </c>
      <c r="MW51" s="8">
        <f t="shared" ca="1" si="131"/>
        <v>101.85199999999998</v>
      </c>
      <c r="MX51" s="8">
        <f t="shared" ca="1" si="131"/>
        <v>87.882000000000005</v>
      </c>
      <c r="MY51" s="8">
        <f t="shared" ca="1" si="131"/>
        <v>83.081999999999994</v>
      </c>
      <c r="MZ51" s="8">
        <f t="shared" ca="1" si="131"/>
        <v>86.411000000000001</v>
      </c>
      <c r="NA51" s="8">
        <f t="shared" ca="1" si="131"/>
        <v>92.963999999999999</v>
      </c>
      <c r="NB51" s="8">
        <f t="shared" ca="1" si="131"/>
        <v>86.776999999999987</v>
      </c>
      <c r="NC51" s="8">
        <f t="shared" ca="1" si="131"/>
        <v>85.489000000000033</v>
      </c>
      <c r="ND51" s="8">
        <f t="shared" ca="1" si="131"/>
        <v>83.40300000000002</v>
      </c>
      <c r="NE51" s="8">
        <f t="shared" ca="1" si="131"/>
        <v>96.296000000000049</v>
      </c>
      <c r="NF51" s="8">
        <f t="shared" ca="1" si="131"/>
        <v>103.23700000000002</v>
      </c>
      <c r="NG51" s="8">
        <f t="shared" ca="1" si="131"/>
        <v>84.757000000000005</v>
      </c>
      <c r="NH51" s="8">
        <f t="shared" ca="1" si="131"/>
        <v>105.44100000000003</v>
      </c>
      <c r="NI51" s="8">
        <f t="shared" ca="1" si="131"/>
        <v>93.444999999999993</v>
      </c>
      <c r="NJ51" s="8">
        <f t="shared" ca="1" si="131"/>
        <v>78.328000000000031</v>
      </c>
      <c r="NK51" s="8">
        <f t="shared" ca="1" si="131"/>
        <v>103.07500000000005</v>
      </c>
      <c r="NL51" s="8">
        <f t="shared" ca="1" si="131"/>
        <v>87.189000000000021</v>
      </c>
      <c r="NM51" s="8">
        <f t="shared" ca="1" si="131"/>
        <v>114.53900000000004</v>
      </c>
      <c r="NN51" s="8">
        <f t="shared" ca="1" si="131"/>
        <v>85.889999999999986</v>
      </c>
      <c r="NO51" s="8">
        <f t="shared" ca="1" si="131"/>
        <v>70.863</v>
      </c>
      <c r="NP51" s="8">
        <f t="shared" ca="1" si="131"/>
        <v>64.288000000000011</v>
      </c>
      <c r="NQ51" s="8">
        <f t="shared" ca="1" si="131"/>
        <v>47.927000000000021</v>
      </c>
      <c r="NR51" s="8">
        <f t="shared" ca="1" si="131"/>
        <v>61.014999999999986</v>
      </c>
      <c r="NS51" s="8">
        <f t="shared" ca="1" si="131"/>
        <v>80.490000000000009</v>
      </c>
      <c r="NT51" s="8">
        <f t="shared" ca="1" si="131"/>
        <v>77.528999999999996</v>
      </c>
      <c r="NU51" s="8">
        <f t="shared" ca="1" si="131"/>
        <v>74.865999999999985</v>
      </c>
      <c r="NV51" s="8">
        <f t="shared" ca="1" si="131"/>
        <v>80.322999999999979</v>
      </c>
      <c r="NW51" s="8">
        <f t="shared" ca="1" si="131"/>
        <v>78.353000000000009</v>
      </c>
      <c r="NX51" s="8">
        <f t="shared" ca="1" si="131"/>
        <v>79.523000000000025</v>
      </c>
      <c r="NY51" s="8">
        <f t="shared" ca="1" si="131"/>
        <v>81.961000000000013</v>
      </c>
      <c r="NZ51" s="8">
        <f t="shared" ref="NZ51:OP51" ca="1" si="132">NZ$25-NZ33</f>
        <v>81.615000000000009</v>
      </c>
      <c r="OA51" s="8">
        <f t="shared" ca="1" si="132"/>
        <v>86.863</v>
      </c>
      <c r="OB51" s="8">
        <f t="shared" ca="1" si="132"/>
        <v>88.610000000000014</v>
      </c>
      <c r="OC51" s="8">
        <f t="shared" ca="1" si="132"/>
        <v>104.86599999999999</v>
      </c>
      <c r="OD51" s="8">
        <f t="shared" ca="1" si="132"/>
        <v>93.971000000000004</v>
      </c>
      <c r="OE51" s="8">
        <f t="shared" ca="1" si="132"/>
        <v>70.408999999999992</v>
      </c>
      <c r="OF51" s="8">
        <f t="shared" ca="1" si="132"/>
        <v>59.807999999999993</v>
      </c>
      <c r="OG51" s="8">
        <f t="shared" ca="1" si="132"/>
        <v>70.278999999999996</v>
      </c>
      <c r="OH51" s="8">
        <f t="shared" ca="1" si="132"/>
        <v>65.662000000000035</v>
      </c>
      <c r="OI51" s="8">
        <f t="shared" ca="1" si="132"/>
        <v>71.899000000000001</v>
      </c>
      <c r="OJ51" s="8">
        <f t="shared" ca="1" si="132"/>
        <v>84.997000000000014</v>
      </c>
      <c r="OK51" s="8">
        <f t="shared" ca="1" si="132"/>
        <v>114.89100000000002</v>
      </c>
      <c r="OL51" s="8">
        <f t="shared" ca="1" si="132"/>
        <v>85.872000000000014</v>
      </c>
      <c r="OM51" s="8">
        <f t="shared" ca="1" si="132"/>
        <v>91.420000000000016</v>
      </c>
      <c r="ON51" s="8">
        <f t="shared" ca="1" si="132"/>
        <v>94.876999999999953</v>
      </c>
      <c r="OO51" s="8">
        <f t="shared" ca="1" si="132"/>
        <v>95.574000000000012</v>
      </c>
      <c r="OP51" s="8">
        <f t="shared" ca="1" si="132"/>
        <v>103.39400000000001</v>
      </c>
      <c r="OQ51" s="8">
        <f t="shared" ref="OQ51:QK51" ca="1" si="133">OQ$25-OQ33</f>
        <v>95.982000000000028</v>
      </c>
      <c r="OR51" s="8">
        <f t="shared" ca="1" si="133"/>
        <v>94.72199999999998</v>
      </c>
      <c r="OS51" s="8">
        <f t="shared" ca="1" si="133"/>
        <v>104.35199999999998</v>
      </c>
      <c r="OT51" s="8">
        <f t="shared" ca="1" si="133"/>
        <v>77.821000000000026</v>
      </c>
      <c r="OU51" s="8">
        <f t="shared" ca="1" si="133"/>
        <v>94.596000000000004</v>
      </c>
      <c r="OV51" s="8">
        <f t="shared" ca="1" si="133"/>
        <v>98.680999999999983</v>
      </c>
      <c r="OW51" s="8">
        <f t="shared" ca="1" si="133"/>
        <v>93.776999999999987</v>
      </c>
      <c r="OX51" s="8">
        <f t="shared" ca="1" si="133"/>
        <v>95.820000000000022</v>
      </c>
      <c r="OY51" s="8">
        <f t="shared" ca="1" si="133"/>
        <v>98.224999999999994</v>
      </c>
      <c r="OZ51" s="8">
        <f t="shared" ca="1" si="133"/>
        <v>81.699999999999989</v>
      </c>
      <c r="PA51" s="8">
        <f t="shared" ca="1" si="133"/>
        <v>98.667000000000002</v>
      </c>
      <c r="PB51" s="8">
        <f t="shared" ca="1" si="133"/>
        <v>114.036</v>
      </c>
      <c r="PC51" s="8">
        <f t="shared" ca="1" si="133"/>
        <v>111.18300000000002</v>
      </c>
      <c r="PD51" s="8">
        <f t="shared" ca="1" si="133"/>
        <v>106.82500000000002</v>
      </c>
      <c r="PE51" s="8">
        <f t="shared" ca="1" si="133"/>
        <v>108.75700000000001</v>
      </c>
      <c r="PF51" s="8">
        <f t="shared" ca="1" si="133"/>
        <v>115.23800000000003</v>
      </c>
      <c r="PG51" s="8">
        <f t="shared" ca="1" si="133"/>
        <v>123.00400000000002</v>
      </c>
      <c r="PH51" s="8">
        <f t="shared" ca="1" si="133"/>
        <v>112.447</v>
      </c>
      <c r="PI51" s="8">
        <f t="shared" ca="1" si="133"/>
        <v>120.78699999999998</v>
      </c>
      <c r="PJ51" s="8">
        <f t="shared" ca="1" si="133"/>
        <v>124.01600000000002</v>
      </c>
      <c r="PK51" s="8">
        <f t="shared" ca="1" si="133"/>
        <v>89.729999999999961</v>
      </c>
      <c r="PL51" s="8">
        <f t="shared" ca="1" si="133"/>
        <v>103.00200000000004</v>
      </c>
      <c r="PM51" s="8">
        <f t="shared" ca="1" si="133"/>
        <v>99.520999999999987</v>
      </c>
      <c r="PN51" s="8">
        <f t="shared" ca="1" si="133"/>
        <v>110.785</v>
      </c>
      <c r="PO51" s="8">
        <f t="shared" ca="1" si="133"/>
        <v>120.30800000000002</v>
      </c>
      <c r="PP51" s="8">
        <f t="shared" ca="1" si="133"/>
        <v>108.66700000000003</v>
      </c>
      <c r="PQ51" s="8">
        <f t="shared" ca="1" si="133"/>
        <v>117.303</v>
      </c>
      <c r="PR51" s="8">
        <f t="shared" ca="1" si="133"/>
        <v>119.61399999999998</v>
      </c>
      <c r="PS51" s="8">
        <f t="shared" ca="1" si="133"/>
        <v>113.66599999999997</v>
      </c>
      <c r="PT51" s="8">
        <f t="shared" ca="1" si="133"/>
        <v>117.10400000000001</v>
      </c>
      <c r="PU51" s="8">
        <f t="shared" ca="1" si="133"/>
        <v>120.94200000000001</v>
      </c>
      <c r="PV51" s="8">
        <f t="shared" ca="1" si="133"/>
        <v>109.67099999999999</v>
      </c>
      <c r="PW51" s="8">
        <f t="shared" ca="1" si="133"/>
        <v>130.58600000000001</v>
      </c>
      <c r="PX51" s="8">
        <f t="shared" ca="1" si="133"/>
        <v>129.89899999999997</v>
      </c>
      <c r="PY51" s="8">
        <f t="shared" ca="1" si="133"/>
        <v>125.91300000000001</v>
      </c>
      <c r="PZ51" s="8">
        <f t="shared" ca="1" si="133"/>
        <v>128.78900000000002</v>
      </c>
      <c r="QA51" s="8">
        <f t="shared" ca="1" si="133"/>
        <v>130.85300000000001</v>
      </c>
      <c r="QB51" s="8">
        <f t="shared" ca="1" si="133"/>
        <v>134.846</v>
      </c>
      <c r="QC51" s="8">
        <f t="shared" ca="1" si="133"/>
        <v>130.07900000000001</v>
      </c>
      <c r="QD51" s="8">
        <f t="shared" ca="1" si="133"/>
        <v>137.45699999999999</v>
      </c>
      <c r="QE51" s="8">
        <f t="shared" ca="1" si="133"/>
        <v>129.489</v>
      </c>
      <c r="QF51" s="8">
        <f t="shared" ca="1" si="133"/>
        <v>135.74699999999999</v>
      </c>
      <c r="QG51" s="8">
        <f t="shared" ca="1" si="133"/>
        <v>135.59899999999999</v>
      </c>
      <c r="QH51" s="8">
        <f t="shared" ca="1" si="133"/>
        <v>125.071</v>
      </c>
      <c r="QI51" s="8">
        <f t="shared" ca="1" si="133"/>
        <v>127.00200000000001</v>
      </c>
      <c r="QJ51" s="8">
        <f t="shared" ca="1" si="133"/>
        <v>131.9</v>
      </c>
      <c r="QK51" s="8">
        <f t="shared" ca="1" si="133"/>
        <v>129.42399999999998</v>
      </c>
      <c r="QL51" s="8">
        <f t="shared" ref="QL51:RQ51" ca="1" si="134">QL$25-QL33</f>
        <v>131.39400000000001</v>
      </c>
      <c r="QM51" s="8">
        <f t="shared" ca="1" si="134"/>
        <v>132.82400000000001</v>
      </c>
      <c r="QN51" s="8">
        <f t="shared" ca="1" si="134"/>
        <v>132.14399999999998</v>
      </c>
      <c r="QO51" s="8">
        <f t="shared" ca="1" si="134"/>
        <v>139.46699999999998</v>
      </c>
      <c r="QP51" s="8">
        <f t="shared" ca="1" si="134"/>
        <v>136.85900000000004</v>
      </c>
      <c r="QQ51" s="8">
        <f t="shared" ca="1" si="134"/>
        <v>129.41300000000001</v>
      </c>
      <c r="QR51" s="8">
        <f t="shared" ca="1" si="134"/>
        <v>138.30100000000002</v>
      </c>
      <c r="QS51" s="8">
        <f t="shared" ca="1" si="134"/>
        <v>141.03700000000001</v>
      </c>
      <c r="QT51" s="8">
        <f t="shared" ca="1" si="134"/>
        <v>136.14599999999999</v>
      </c>
      <c r="QU51" s="8">
        <f t="shared" ca="1" si="134"/>
        <v>121.73999999999998</v>
      </c>
      <c r="QV51" s="8">
        <f t="shared" ca="1" si="134"/>
        <v>121.376</v>
      </c>
      <c r="QW51" s="8">
        <f t="shared" ca="1" si="134"/>
        <v>122.715</v>
      </c>
      <c r="QX51" s="8">
        <f t="shared" ca="1" si="134"/>
        <v>121.72200000000001</v>
      </c>
      <c r="QY51" s="8">
        <f t="shared" ca="1" si="134"/>
        <v>121.88099999999997</v>
      </c>
      <c r="QZ51" s="8">
        <f t="shared" ca="1" si="134"/>
        <v>125.249</v>
      </c>
      <c r="RA51" s="8">
        <f t="shared" ca="1" si="134"/>
        <v>135.63499999999996</v>
      </c>
      <c r="RB51" s="8">
        <f t="shared" ca="1" si="134"/>
        <v>136.97100000000003</v>
      </c>
      <c r="RC51" s="8">
        <f t="shared" ca="1" si="134"/>
        <v>137.14800000000002</v>
      </c>
      <c r="RD51" s="8">
        <f t="shared" ca="1" si="134"/>
        <v>137.25500000000002</v>
      </c>
      <c r="RE51" s="8">
        <f t="shared" ca="1" si="134"/>
        <v>135.79399999999998</v>
      </c>
      <c r="RF51" s="8">
        <f t="shared" ca="1" si="134"/>
        <v>138.48599999999999</v>
      </c>
      <c r="RG51" s="8">
        <f t="shared" ca="1" si="134"/>
        <v>145.30500000000001</v>
      </c>
      <c r="RH51" s="8">
        <f t="shared" ca="1" si="134"/>
        <v>137.12700000000001</v>
      </c>
      <c r="RI51" s="8">
        <f t="shared" ca="1" si="134"/>
        <v>136.88800000000001</v>
      </c>
      <c r="RJ51" s="8">
        <f t="shared" ca="1" si="134"/>
        <v>137.19899999999998</v>
      </c>
      <c r="RK51" s="8">
        <f t="shared" ca="1" si="134"/>
        <v>132.93699999999998</v>
      </c>
      <c r="RL51" s="8">
        <f t="shared" ca="1" si="134"/>
        <v>146.37799999999999</v>
      </c>
      <c r="RM51" s="8">
        <f t="shared" ca="1" si="134"/>
        <v>143.29500000000002</v>
      </c>
      <c r="RN51" s="8">
        <f t="shared" ca="1" si="134"/>
        <v>138.874</v>
      </c>
      <c r="RO51" s="8">
        <f t="shared" ca="1" si="134"/>
        <v>145.38899999999998</v>
      </c>
      <c r="RP51" s="8">
        <f t="shared" ca="1" si="134"/>
        <v>145.13300000000004</v>
      </c>
      <c r="RQ51" s="8">
        <f t="shared" ca="1" si="134"/>
        <v>152.40299999999999</v>
      </c>
      <c r="RR51" s="8">
        <f t="shared" ref="RR51:SQ51" ca="1" si="135">RR$25-RR33</f>
        <v>148.11000000000001</v>
      </c>
      <c r="RS51" s="8">
        <f t="shared" ca="1" si="135"/>
        <v>146.93100000000001</v>
      </c>
      <c r="RT51" s="8">
        <f t="shared" ca="1" si="135"/>
        <v>140.73400000000001</v>
      </c>
      <c r="RU51" s="8">
        <f t="shared" ca="1" si="135"/>
        <v>156.45499999999998</v>
      </c>
      <c r="RV51" s="8">
        <f t="shared" ca="1" si="135"/>
        <v>154.22800000000001</v>
      </c>
      <c r="RW51" s="8">
        <f t="shared" ca="1" si="135"/>
        <v>152.60900000000001</v>
      </c>
      <c r="RX51" s="8">
        <f t="shared" ca="1" si="135"/>
        <v>154.73000000000002</v>
      </c>
      <c r="RY51" s="8">
        <f t="shared" ca="1" si="135"/>
        <v>174.91099999999997</v>
      </c>
      <c r="RZ51" s="8">
        <f t="shared" ca="1" si="135"/>
        <v>148.095</v>
      </c>
      <c r="SA51" s="8">
        <f t="shared" ca="1" si="135"/>
        <v>147.70800000000003</v>
      </c>
      <c r="SB51" s="8">
        <f t="shared" ca="1" si="135"/>
        <v>146.23100000000002</v>
      </c>
      <c r="SC51" s="8">
        <f t="shared" ca="1" si="135"/>
        <v>145.83100000000002</v>
      </c>
      <c r="SD51" s="8">
        <f t="shared" ca="1" si="135"/>
        <v>149.364</v>
      </c>
      <c r="SE51" s="8">
        <f t="shared" ca="1" si="135"/>
        <v>150.27999999999997</v>
      </c>
      <c r="SF51" s="8">
        <f t="shared" ca="1" si="135"/>
        <v>146.32799999999997</v>
      </c>
      <c r="SG51" s="8">
        <f t="shared" ca="1" si="135"/>
        <v>148.72199999999998</v>
      </c>
      <c r="SH51" s="8">
        <f t="shared" ca="1" si="135"/>
        <v>148.947</v>
      </c>
      <c r="SI51" s="8">
        <f t="shared" ca="1" si="135"/>
        <v>147.80199999999999</v>
      </c>
      <c r="SJ51" s="8">
        <f t="shared" ca="1" si="135"/>
        <v>132.96900000000002</v>
      </c>
      <c r="SK51" s="8">
        <f t="shared" ca="1" si="135"/>
        <v>152.18000000000004</v>
      </c>
      <c r="SL51" s="8">
        <f t="shared" ca="1" si="135"/>
        <v>154.066</v>
      </c>
      <c r="SM51" s="8">
        <f t="shared" ca="1" si="135"/>
        <v>147.52300000000002</v>
      </c>
      <c r="SN51" s="8">
        <f t="shared" ca="1" si="135"/>
        <v>139.45099999999999</v>
      </c>
      <c r="SO51" s="8">
        <f t="shared" ca="1" si="135"/>
        <v>120.98699999999999</v>
      </c>
      <c r="SP51" s="8">
        <f t="shared" ca="1" si="135"/>
        <v>117.51700000000002</v>
      </c>
      <c r="SQ51" s="8">
        <f t="shared" ca="1" si="135"/>
        <v>98.869</v>
      </c>
    </row>
    <row r="52" spans="1:511" x14ac:dyDescent="0.25">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8"/>
      <c r="CU52" s="8"/>
      <c r="CV52" s="8"/>
      <c r="CW52" s="8"/>
      <c r="CX52" s="8"/>
      <c r="CY52" s="8"/>
      <c r="CZ52" s="8"/>
      <c r="DA52" s="8"/>
      <c r="DB52" s="8"/>
      <c r="DC52" s="8"/>
      <c r="DD52" s="8"/>
      <c r="DE52" s="8"/>
      <c r="DF52" s="8"/>
      <c r="DG52" s="8"/>
      <c r="DH52" s="8"/>
      <c r="DI52" s="8"/>
      <c r="DJ52" s="8"/>
      <c r="DK52" s="8"/>
      <c r="DL52" s="8"/>
      <c r="DM52" s="8"/>
      <c r="DN52" s="8"/>
      <c r="DO52" s="8"/>
      <c r="DP52" s="8"/>
      <c r="DQ52" s="8"/>
      <c r="DR52" s="8"/>
      <c r="DS52" s="8"/>
      <c r="DT52" s="8"/>
      <c r="DU52" s="8"/>
      <c r="DV52" s="8"/>
      <c r="DW52" s="8"/>
      <c r="DX52" s="8"/>
      <c r="DY52" s="8"/>
      <c r="DZ52" s="8"/>
      <c r="EA52" s="8"/>
      <c r="EB52" s="8"/>
      <c r="EC52" s="8"/>
      <c r="ED52" s="8"/>
      <c r="EE52" s="8"/>
      <c r="EF52" s="8"/>
      <c r="EG52" s="8"/>
      <c r="EH52" s="8"/>
      <c r="EI52" s="8"/>
      <c r="EJ52" s="8"/>
      <c r="EK52" s="8"/>
      <c r="EL52" s="8"/>
      <c r="EM52" s="8"/>
      <c r="EN52" s="8"/>
      <c r="EO52" s="8"/>
      <c r="EP52" s="8"/>
      <c r="EQ52" s="8"/>
      <c r="ER52" s="8"/>
      <c r="ES52" s="8"/>
      <c r="ET52" s="8"/>
      <c r="EU52" s="8"/>
      <c r="EV52" s="8"/>
      <c r="EW52" s="8"/>
      <c r="EX52" s="8"/>
      <c r="EY52" s="8"/>
      <c r="EZ52" s="8"/>
      <c r="FA52" s="8"/>
      <c r="FB52" s="8"/>
      <c r="FC52" s="8"/>
      <c r="FD52" s="8"/>
      <c r="FE52" s="8"/>
      <c r="FF52" s="8"/>
      <c r="FG52" s="8"/>
      <c r="FH52" s="8"/>
      <c r="FI52" s="8"/>
      <c r="FJ52" s="8"/>
      <c r="FK52" s="8"/>
      <c r="FL52" s="8"/>
      <c r="FM52" s="8"/>
      <c r="FN52" s="8"/>
      <c r="FO52" s="8"/>
      <c r="FP52" s="8"/>
      <c r="FQ52" s="8"/>
      <c r="FR52" s="8"/>
      <c r="FS52" s="8"/>
      <c r="FT52" s="8"/>
      <c r="FU52" s="8"/>
      <c r="FV52" s="8"/>
      <c r="FW52" s="8"/>
      <c r="FX52" s="8"/>
      <c r="FY52" s="8"/>
      <c r="FZ52" s="8"/>
      <c r="GA52" s="8"/>
      <c r="GB52" s="8"/>
      <c r="GC52" s="8"/>
      <c r="GD52" s="8"/>
      <c r="GE52" s="8"/>
      <c r="GF52" s="8"/>
      <c r="GG52" s="8"/>
      <c r="GH52" s="8"/>
      <c r="GI52" s="8"/>
      <c r="GJ52" s="8"/>
      <c r="GK52" s="8"/>
      <c r="GL52" s="8"/>
      <c r="GM52" s="8"/>
      <c r="GN52" s="8"/>
      <c r="GO52" s="8"/>
      <c r="GP52" s="8"/>
      <c r="GQ52" s="8"/>
      <c r="GR52" s="8"/>
      <c r="GS52" s="8"/>
      <c r="GT52" s="8"/>
      <c r="GU52" s="8"/>
      <c r="GV52" s="8"/>
      <c r="GW52" s="8"/>
      <c r="GX52" s="8"/>
      <c r="GY52" s="8"/>
      <c r="GZ52" s="8"/>
      <c r="HA52" s="8"/>
      <c r="HB52" s="8"/>
      <c r="HC52" s="8"/>
      <c r="HD52" s="8"/>
      <c r="HE52" s="8"/>
      <c r="HF52" s="8"/>
      <c r="HG52" s="8"/>
      <c r="HH52" s="8"/>
      <c r="HI52" s="8"/>
      <c r="HJ52" s="8"/>
      <c r="HK52" s="8"/>
      <c r="HL52" s="8"/>
      <c r="HM52" s="8"/>
      <c r="HN52" s="8"/>
      <c r="HO52" s="8"/>
      <c r="HP52" s="8"/>
      <c r="HQ52" s="8"/>
      <c r="HR52" s="8"/>
      <c r="HS52" s="8"/>
      <c r="HT52" s="8"/>
      <c r="HU52" s="8"/>
      <c r="HV52" s="8"/>
      <c r="HW52" s="8"/>
      <c r="HX52" s="8"/>
      <c r="HY52" s="8"/>
      <c r="HZ52" s="8"/>
      <c r="IA52" s="8"/>
      <c r="IB52" s="8"/>
      <c r="IC52" s="8"/>
      <c r="ID52" s="8"/>
      <c r="IE52" s="8"/>
      <c r="IF52" s="8"/>
      <c r="IG52" s="8"/>
      <c r="IH52" s="8"/>
      <c r="II52" s="8"/>
      <c r="IJ52" s="8"/>
      <c r="IK52" s="8"/>
      <c r="IL52" s="8"/>
      <c r="IM52" s="8"/>
      <c r="IN52" s="8"/>
      <c r="IO52" s="8"/>
      <c r="IP52" s="8"/>
      <c r="IQ52" s="8"/>
      <c r="IR52" s="8"/>
      <c r="IS52" s="8"/>
      <c r="IT52" s="8"/>
      <c r="IU52" s="8"/>
      <c r="IV52" s="8"/>
      <c r="IW52" s="8"/>
      <c r="IX52" s="8"/>
      <c r="IY52" s="8"/>
      <c r="IZ52" s="8"/>
      <c r="JA52" s="8"/>
      <c r="JB52" s="8"/>
      <c r="JC52" s="8"/>
      <c r="JD52" s="8"/>
      <c r="JE52" s="8"/>
      <c r="JF52" s="8"/>
      <c r="JG52" s="8"/>
      <c r="JH52" s="8"/>
      <c r="JI52" s="8"/>
      <c r="JJ52" s="8"/>
      <c r="JK52" s="8"/>
      <c r="JL52" s="8"/>
      <c r="JM52" s="8"/>
      <c r="JN52" s="8"/>
      <c r="JO52" s="8"/>
      <c r="JP52" s="8"/>
      <c r="JQ52" s="8"/>
      <c r="JR52" s="8"/>
      <c r="JS52" s="8"/>
      <c r="JT52" s="8"/>
      <c r="JU52" s="8"/>
      <c r="JV52" s="8"/>
      <c r="JW52" s="8"/>
      <c r="JX52" s="8"/>
      <c r="JY52" s="8"/>
      <c r="JZ52" s="8"/>
      <c r="KA52" s="8"/>
      <c r="KB52" s="8"/>
      <c r="KC52" s="8"/>
      <c r="KD52" s="8"/>
      <c r="KE52" s="8"/>
      <c r="KF52" s="8"/>
      <c r="KG52" s="8"/>
      <c r="KH52" s="8"/>
      <c r="KI52" s="8"/>
      <c r="KJ52" s="8"/>
      <c r="KK52" s="8"/>
      <c r="KL52" s="8"/>
      <c r="KM52" s="8"/>
      <c r="KN52" s="8"/>
      <c r="KO52" s="8"/>
      <c r="KP52" s="8"/>
      <c r="KQ52" s="8"/>
      <c r="KR52" s="8"/>
      <c r="KS52" s="8"/>
      <c r="KT52" s="8"/>
      <c r="KU52" s="8"/>
      <c r="KV52" s="8"/>
      <c r="KW52" s="8"/>
      <c r="KX52" s="8"/>
      <c r="KY52" s="8"/>
      <c r="KZ52" s="8"/>
      <c r="LA52" s="8"/>
      <c r="LB52" s="8"/>
      <c r="LC52" s="8"/>
      <c r="LD52" s="8"/>
      <c r="LE52" s="8"/>
      <c r="LF52" s="8"/>
      <c r="LG52" s="8"/>
      <c r="LH52" s="8"/>
      <c r="LI52" s="8"/>
      <c r="LJ52" s="8"/>
      <c r="LK52" s="8"/>
      <c r="LL52" s="8"/>
      <c r="LM52" s="8"/>
      <c r="LN52" s="8"/>
      <c r="LO52" s="8"/>
      <c r="LP52" s="8"/>
      <c r="LQ52" s="8"/>
      <c r="LR52" s="8"/>
      <c r="LS52" s="8"/>
      <c r="LT52" s="8"/>
      <c r="LU52" s="8"/>
      <c r="LV52" s="8"/>
      <c r="LW52" s="8"/>
      <c r="LX52" s="8"/>
      <c r="LY52" s="8"/>
      <c r="LZ52" s="8"/>
      <c r="MA52" s="8"/>
      <c r="MB52" s="8"/>
      <c r="MC52" s="8"/>
      <c r="MD52" s="8"/>
      <c r="ME52" s="8"/>
      <c r="MF52" s="8"/>
      <c r="MG52" s="8"/>
      <c r="MH52" s="8"/>
      <c r="MI52" s="8"/>
      <c r="MJ52" s="8"/>
      <c r="MK52" s="8"/>
      <c r="ML52" s="8"/>
      <c r="MM52" s="8"/>
      <c r="MN52" s="8"/>
      <c r="MO52" s="8"/>
      <c r="MP52" s="8"/>
      <c r="MQ52" s="8"/>
      <c r="MR52" s="8"/>
      <c r="MS52" s="8"/>
      <c r="MT52" s="8"/>
      <c r="MU52" s="8"/>
      <c r="MV52" s="8"/>
      <c r="MW52" s="8"/>
      <c r="MX52" s="8"/>
      <c r="MY52" s="8"/>
      <c r="MZ52" s="8"/>
      <c r="NA52" s="8"/>
      <c r="NB52" s="8"/>
      <c r="NC52" s="8"/>
      <c r="ND52" s="8"/>
      <c r="NE52" s="8"/>
      <c r="NF52" s="8"/>
      <c r="NG52" s="8"/>
      <c r="NH52" s="8"/>
      <c r="NI52" s="8"/>
      <c r="NJ52" s="8"/>
      <c r="NK52" s="8"/>
      <c r="NL52" s="8"/>
      <c r="NM52" s="8"/>
      <c r="NN52" s="8"/>
      <c r="NO52" s="8"/>
      <c r="NP52" s="8"/>
      <c r="NQ52" s="8"/>
      <c r="NR52" s="8"/>
      <c r="NS52" s="8"/>
      <c r="NT52" s="8"/>
      <c r="NU52" s="8"/>
      <c r="NV52" s="8"/>
      <c r="NW52" s="8"/>
      <c r="NX52" s="8"/>
      <c r="NY52" s="8"/>
      <c r="NZ52" s="8"/>
      <c r="OA52" s="8"/>
      <c r="OB52" s="8"/>
      <c r="OC52" s="8"/>
      <c r="OD52" s="8"/>
      <c r="OE52" s="8"/>
      <c r="OF52" s="8"/>
      <c r="OG52" s="8"/>
      <c r="OH52" s="8"/>
      <c r="OI52" s="8"/>
      <c r="OJ52" s="8"/>
      <c r="OK52" s="8"/>
      <c r="OL52" s="8"/>
      <c r="OM52" s="8"/>
      <c r="ON52" s="8"/>
      <c r="OO52" s="8"/>
      <c r="OP52" s="8"/>
      <c r="OQ52" s="8"/>
      <c r="OR52" s="8"/>
      <c r="OS52" s="8"/>
      <c r="OT52" s="8"/>
      <c r="OU52" s="8"/>
      <c r="OV52" s="8"/>
      <c r="OW52" s="8"/>
      <c r="OX52" s="8"/>
      <c r="OY52" s="8"/>
      <c r="OZ52" s="8"/>
      <c r="PA52" s="8"/>
      <c r="PB52" s="8"/>
      <c r="PC52" s="8"/>
      <c r="PD52" s="8"/>
      <c r="PE52" s="8"/>
      <c r="PF52" s="8"/>
      <c r="PG52" s="8"/>
      <c r="PH52" s="8"/>
      <c r="PI52" s="8"/>
      <c r="PJ52" s="8"/>
      <c r="PK52" s="8"/>
      <c r="PL52" s="8"/>
      <c r="PM52" s="8"/>
      <c r="PN52" s="8"/>
      <c r="PO52" s="8"/>
      <c r="PP52" s="8"/>
      <c r="PQ52" s="8"/>
      <c r="PR52" s="8"/>
      <c r="PS52" s="8"/>
      <c r="PT52" s="8"/>
      <c r="PU52" s="8"/>
      <c r="PV52" s="8"/>
      <c r="PW52" s="8"/>
      <c r="PX52" s="8"/>
      <c r="PY52" s="8"/>
      <c r="PZ52" s="8"/>
      <c r="QA52" s="8"/>
      <c r="QB52" s="8"/>
      <c r="QC52" s="8"/>
      <c r="QD52" s="8"/>
      <c r="QE52" s="8"/>
      <c r="QF52" s="8"/>
      <c r="QG52" s="8"/>
      <c r="QH52" s="8"/>
      <c r="QI52" s="8"/>
      <c r="QJ52" s="8"/>
      <c r="QK52" s="8"/>
      <c r="QL52" s="8"/>
      <c r="QM52" s="8"/>
      <c r="QN52" s="8"/>
      <c r="QO52" s="8"/>
      <c r="QP52" s="8"/>
      <c r="QQ52" s="8"/>
      <c r="QR52" s="8"/>
      <c r="QS52" s="8"/>
      <c r="QT52" s="8"/>
      <c r="QU52" s="8"/>
      <c r="QV52" s="8"/>
      <c r="QW52" s="8"/>
      <c r="QX52" s="8"/>
      <c r="QY52" s="8"/>
      <c r="QZ52" s="8"/>
      <c r="RA52" s="8"/>
      <c r="RB52" s="8"/>
      <c r="RC52" s="8"/>
      <c r="RD52" s="8"/>
      <c r="RE52" s="8"/>
      <c r="RF52" s="8"/>
      <c r="RG52" s="8"/>
      <c r="RH52" s="8"/>
      <c r="RI52" s="8"/>
      <c r="RJ52" s="8"/>
      <c r="RK52" s="8"/>
      <c r="RL52" s="8"/>
      <c r="RM52" s="8"/>
      <c r="RN52" s="8"/>
      <c r="RO52" s="8"/>
      <c r="RP52" s="8"/>
      <c r="RQ52" s="8"/>
      <c r="RR52" s="8"/>
      <c r="RS52" s="8"/>
      <c r="RT52" s="8"/>
      <c r="RU52" s="8"/>
      <c r="RV52" s="8"/>
      <c r="RW52" s="8"/>
      <c r="RX52" s="8"/>
      <c r="RY52" s="8"/>
      <c r="RZ52" s="8"/>
      <c r="SA52" s="8"/>
      <c r="SB52" s="8"/>
      <c r="SC52" s="8"/>
      <c r="SD52" s="8"/>
      <c r="SE52" s="8"/>
      <c r="SF52" s="8"/>
      <c r="SG52" s="8"/>
      <c r="SH52" s="8"/>
      <c r="SI52" s="8"/>
      <c r="SJ52" s="8"/>
      <c r="SK52" s="8"/>
      <c r="SL52" s="8"/>
      <c r="SM52" s="8"/>
      <c r="SN52" s="8"/>
      <c r="SO52" s="8"/>
      <c r="SP52" s="8"/>
      <c r="SQ52" s="8"/>
    </row>
    <row r="56" spans="1:511" x14ac:dyDescent="0.25">
      <c r="AA56" s="4" t="s">
        <v>437</v>
      </c>
    </row>
    <row r="58" spans="1:511" x14ac:dyDescent="0.25">
      <c r="AA58" s="10" t="s">
        <v>434</v>
      </c>
      <c r="AB58" s="4" t="s">
        <v>435</v>
      </c>
      <c r="AC58" s="11" t="s">
        <v>429</v>
      </c>
      <c r="AD58" s="11" t="s">
        <v>430</v>
      </c>
      <c r="AE58" s="11" t="s">
        <v>431</v>
      </c>
      <c r="AF58" s="11" t="s">
        <v>432</v>
      </c>
      <c r="AG58" s="11" t="s">
        <v>433</v>
      </c>
      <c r="AH58" s="11" t="s">
        <v>436</v>
      </c>
    </row>
    <row r="59" spans="1:511" x14ac:dyDescent="0.25">
      <c r="AA59" s="10" t="str">
        <f t="shared" ref="AA59:AA67" si="136">B25</f>
        <v>VW 3 1/2 PERP nc-30</v>
      </c>
      <c r="AB59" s="18" t="str">
        <f t="shared" ref="AB59:AB67" ca="1" si="137">F25</f>
        <v>#N/A Requesting Data...</v>
      </c>
      <c r="AC59" s="12">
        <f t="shared" ref="AC59:AC67" ca="1" si="138">MIN($F25:$AI25)</f>
        <v>319.91500000000002</v>
      </c>
      <c r="AD59" s="12">
        <f t="shared" ref="AD59:AD67" ca="1" si="139">_xlfn.QUARTILE.EXC($F25:$AI25,1)</f>
        <v>369.596</v>
      </c>
      <c r="AE59" s="12">
        <f t="shared" ref="AE59:AE67" ca="1" si="140">AVERAGE($F25:$AI25)</f>
        <v>385.40965517241386</v>
      </c>
      <c r="AF59" s="12">
        <f t="shared" ref="AF59:AF67" ca="1" si="141">_xlfn.QUARTILE.EXC($F25:$AI25,3)</f>
        <v>402.53200000000004</v>
      </c>
      <c r="AG59" s="12">
        <f t="shared" ref="AG59:AG67" ca="1" si="142">MAX($F25:$AI25)</f>
        <v>439.339</v>
      </c>
      <c r="AH59" s="15" t="e">
        <f ca="1">(AB59-AC59)/(AG59-AC59)-0.5</f>
        <v>#VALUE!</v>
      </c>
    </row>
    <row r="60" spans="1:511" x14ac:dyDescent="0.25">
      <c r="AA60" s="10" t="str">
        <f t="shared" si="136"/>
        <v>VW 4 5/8 PERP nc-28</v>
      </c>
      <c r="AB60" s="18" t="str">
        <f t="shared" ca="1" si="137"/>
        <v>#N/A Requesting Data...</v>
      </c>
      <c r="AC60" s="12">
        <f t="shared" ca="1" si="138"/>
        <v>348.66</v>
      </c>
      <c r="AD60" s="12">
        <f t="shared" ca="1" si="139"/>
        <v>399.19299999999998</v>
      </c>
      <c r="AE60" s="12">
        <f t="shared" ca="1" si="140"/>
        <v>422.99806896551723</v>
      </c>
      <c r="AF60" s="12">
        <f t="shared" ca="1" si="141"/>
        <v>451.28</v>
      </c>
      <c r="AG60" s="12">
        <f t="shared" ca="1" si="142"/>
        <v>498.416</v>
      </c>
      <c r="AH60" s="15" t="e">
        <f t="shared" ref="AH60:AH67" ca="1" si="143">(AB60-AC60)/(AG60-AC60)-0.5</f>
        <v>#VALUE!</v>
      </c>
    </row>
    <row r="61" spans="1:511" x14ac:dyDescent="0.25">
      <c r="AA61" s="10" t="str">
        <f t="shared" si="136"/>
        <v>VW 3 7/8 PERP nc-27</v>
      </c>
      <c r="AB61" s="18" t="str">
        <f t="shared" ca="1" si="137"/>
        <v>#N/A Requesting Data...</v>
      </c>
      <c r="AC61" s="12">
        <f t="shared" ca="1" si="138"/>
        <v>332.053</v>
      </c>
      <c r="AD61" s="12">
        <f t="shared" ca="1" si="139"/>
        <v>395.87549999999999</v>
      </c>
      <c r="AE61" s="12">
        <f t="shared" ca="1" si="140"/>
        <v>420.14096551724128</v>
      </c>
      <c r="AF61" s="12">
        <f t="shared" ca="1" si="141"/>
        <v>452.40550000000002</v>
      </c>
      <c r="AG61" s="12">
        <f t="shared" ca="1" si="142"/>
        <v>504.21499999999997</v>
      </c>
      <c r="AH61" s="15" t="e">
        <f t="shared" ca="1" si="143"/>
        <v>#VALUE!</v>
      </c>
    </row>
    <row r="62" spans="1:511" x14ac:dyDescent="0.25">
      <c r="AA62" s="10" t="str">
        <f t="shared" si="136"/>
        <v>VW 4 5/8 PERP nc-26</v>
      </c>
      <c r="AB62" s="18" t="str">
        <f t="shared" ca="1" si="137"/>
        <v>#N/A Requesting Data...</v>
      </c>
      <c r="AC62" s="12">
        <f t="shared" ca="1" si="138"/>
        <v>306.81900000000002</v>
      </c>
      <c r="AD62" s="12">
        <f t="shared" ca="1" si="139"/>
        <v>375.714</v>
      </c>
      <c r="AE62" s="12">
        <f t="shared" ca="1" si="140"/>
        <v>396.9536551724139</v>
      </c>
      <c r="AF62" s="12">
        <f t="shared" ca="1" si="141"/>
        <v>426.06949999999995</v>
      </c>
      <c r="AG62" s="12">
        <f t="shared" ca="1" si="142"/>
        <v>475.01</v>
      </c>
      <c r="AH62" s="15" t="e">
        <f t="shared" ca="1" si="143"/>
        <v>#VALUE!</v>
      </c>
    </row>
    <row r="63" spans="1:511" x14ac:dyDescent="0.25">
      <c r="AA63" s="10" t="str">
        <f t="shared" si="136"/>
        <v>VW 3 3/8 PERP nc-24</v>
      </c>
      <c r="AB63" s="18" t="str">
        <f t="shared" ca="1" si="137"/>
        <v>#N/A Requesting Data...</v>
      </c>
      <c r="AC63" s="12">
        <f t="shared" ca="1" si="138"/>
        <v>282.30399999999997</v>
      </c>
      <c r="AD63" s="12">
        <f t="shared" ca="1" si="139"/>
        <v>364.96350000000001</v>
      </c>
      <c r="AE63" s="12">
        <f t="shared" ca="1" si="140"/>
        <v>391.92348275862065</v>
      </c>
      <c r="AF63" s="12">
        <f t="shared" ca="1" si="141"/>
        <v>427.66200000000003</v>
      </c>
      <c r="AG63" s="12">
        <f t="shared" ca="1" si="142"/>
        <v>483.57299999999998</v>
      </c>
      <c r="AH63" s="15" t="e">
        <f t="shared" ca="1" si="143"/>
        <v>#VALUE!</v>
      </c>
    </row>
    <row r="64" spans="1:511" x14ac:dyDescent="0.25">
      <c r="AA64" s="10" t="str">
        <f t="shared" si="136"/>
        <v>VW 5 1/8 PERP nc-23</v>
      </c>
      <c r="AB64" s="18" t="str">
        <f t="shared" ca="1" si="137"/>
        <v>#N/A Requesting Data...</v>
      </c>
      <c r="AC64" s="12">
        <f t="shared" ca="1" si="138"/>
        <v>246.36500000000001</v>
      </c>
      <c r="AD64" s="12">
        <f t="shared" ca="1" si="139"/>
        <v>323.67949999999996</v>
      </c>
      <c r="AE64" s="12">
        <f t="shared" ca="1" si="140"/>
        <v>352.60662068965513</v>
      </c>
      <c r="AF64" s="12">
        <f t="shared" ca="1" si="141"/>
        <v>387.6</v>
      </c>
      <c r="AG64" s="12">
        <f t="shared" ca="1" si="142"/>
        <v>458.33499999999998</v>
      </c>
      <c r="AH64" s="15" t="e">
        <f t="shared" ca="1" si="143"/>
        <v>#VALUE!</v>
      </c>
    </row>
    <row r="65" spans="27:34" x14ac:dyDescent="0.25">
      <c r="AA65" s="10" t="str">
        <f t="shared" si="136"/>
        <v>VW 2.7 PERP nc-22</v>
      </c>
      <c r="AB65" s="18" t="str">
        <f t="shared" ca="1" si="137"/>
        <v>#N/A Requesting Data...</v>
      </c>
      <c r="AC65" s="12">
        <f t="shared" ca="1" si="138"/>
        <v>223.173</v>
      </c>
      <c r="AD65" s="12">
        <f t="shared" ca="1" si="139"/>
        <v>329.55250000000001</v>
      </c>
      <c r="AE65" s="12">
        <f t="shared" ca="1" si="140"/>
        <v>363.62962068965516</v>
      </c>
      <c r="AF65" s="12">
        <f t="shared" ca="1" si="141"/>
        <v>406.5745</v>
      </c>
      <c r="AG65" s="12">
        <f t="shared" ca="1" si="142"/>
        <v>488.08100000000002</v>
      </c>
      <c r="AH65" s="15" t="e">
        <f t="shared" ca="1" si="143"/>
        <v>#VALUE!</v>
      </c>
    </row>
    <row r="66" spans="27:34" x14ac:dyDescent="0.25">
      <c r="AA66" s="10" t="str">
        <f t="shared" si="136"/>
        <v>VW 2 1/2 PERP nc-22</v>
      </c>
      <c r="AB66" s="18" t="str">
        <f t="shared" ca="1" si="137"/>
        <v>#N/A Requesting Data...</v>
      </c>
      <c r="AC66" s="12">
        <f t="shared" ca="1" si="138"/>
        <v>190.495</v>
      </c>
      <c r="AD66" s="12">
        <f t="shared" ca="1" si="139"/>
        <v>313.52850000000001</v>
      </c>
      <c r="AE66" s="12">
        <f t="shared" ca="1" si="140"/>
        <v>347.85710344827584</v>
      </c>
      <c r="AF66" s="12">
        <f t="shared" ca="1" si="141"/>
        <v>381.63549999999998</v>
      </c>
      <c r="AG66" s="12">
        <f t="shared" ca="1" si="142"/>
        <v>485.49099999999999</v>
      </c>
      <c r="AH66" s="15" t="e">
        <f t="shared" ca="1" si="143"/>
        <v>#VALUE!</v>
      </c>
    </row>
    <row r="67" spans="27:34" x14ac:dyDescent="0.25">
      <c r="AA67" s="10" t="str">
        <f t="shared" si="136"/>
        <v>VW 3 3/4 PERP nc-21</v>
      </c>
      <c r="AB67" s="18" t="str">
        <f t="shared" ca="1" si="137"/>
        <v>#N/A Requesting Data...</v>
      </c>
      <c r="AC67" s="12">
        <f t="shared" ca="1" si="138"/>
        <v>210.542</v>
      </c>
      <c r="AD67" s="12">
        <f t="shared" ca="1" si="139"/>
        <v>242.273</v>
      </c>
      <c r="AE67" s="12">
        <f t="shared" ca="1" si="140"/>
        <v>386.86424137931039</v>
      </c>
      <c r="AF67" s="12">
        <f t="shared" ca="1" si="141"/>
        <v>513.548</v>
      </c>
      <c r="AG67" s="12">
        <f t="shared" ca="1" si="142"/>
        <v>648.86900000000003</v>
      </c>
      <c r="AH67" s="15" t="e">
        <f t="shared" ca="1" si="143"/>
        <v>#VALUE!</v>
      </c>
    </row>
    <row r="68" spans="27:34" x14ac:dyDescent="0.25">
      <c r="AA68" s="10"/>
    </row>
    <row r="70" spans="27:34" x14ac:dyDescent="0.25">
      <c r="AA70" s="10" t="str">
        <f>B42</f>
        <v>basis</v>
      </c>
      <c r="AC70" s="11" t="s">
        <v>429</v>
      </c>
      <c r="AD70" s="11" t="s">
        <v>430</v>
      </c>
      <c r="AE70" s="11" t="s">
        <v>431</v>
      </c>
      <c r="AF70" s="11" t="s">
        <v>432</v>
      </c>
      <c r="AG70" s="11" t="s">
        <v>433</v>
      </c>
      <c r="AH70" s="11" t="s">
        <v>436</v>
      </c>
    </row>
    <row r="71" spans="27:34" ht="11" x14ac:dyDescent="0.3">
      <c r="AA71" s="13" t="str">
        <f t="shared" ref="AA71:AA79" si="144">B43</f>
        <v>VW 3 1/2 PERP nc-30</v>
      </c>
    </row>
    <row r="72" spans="27:34" x14ac:dyDescent="0.25">
      <c r="AA72" s="10" t="str">
        <f t="shared" si="144"/>
        <v>VW 4 5/8 PERP nc-28</v>
      </c>
      <c r="AB72" s="12" t="e">
        <f ca="1">F44</f>
        <v>#VALUE!</v>
      </c>
      <c r="AC72" s="12" t="e">
        <f t="shared" ref="AC72:AC79" ca="1" si="145">MIN($F44:$AI44)</f>
        <v>#VALUE!</v>
      </c>
      <c r="AD72" s="12" t="e">
        <f t="shared" ref="AD72:AD79" ca="1" si="146">_xlfn.QUARTILE.EXC($F44:$AI44,1)</f>
        <v>#VALUE!</v>
      </c>
      <c r="AE72" s="12" t="e">
        <f t="shared" ref="AE72:AE79" ca="1" si="147">AVERAGE($F44:$AI44)</f>
        <v>#VALUE!</v>
      </c>
      <c r="AF72" s="12" t="e">
        <f t="shared" ref="AF72:AF79" ca="1" si="148">_xlfn.QUARTILE.EXC($F44:$AI44,3)</f>
        <v>#VALUE!</v>
      </c>
      <c r="AG72" s="12" t="e">
        <f t="shared" ref="AG72:AG79" ca="1" si="149">MAX($F44:$AI44)</f>
        <v>#VALUE!</v>
      </c>
      <c r="AH72" s="14" t="e">
        <f ca="1">-((AB72-AC72)/(AG72-AC72)-0.5)</f>
        <v>#VALUE!</v>
      </c>
    </row>
    <row r="73" spans="27:34" x14ac:dyDescent="0.25">
      <c r="AA73" s="10" t="str">
        <f t="shared" si="144"/>
        <v>VW 3 7/8 PERP nc-27</v>
      </c>
      <c r="AB73" s="12" t="e">
        <f t="shared" ref="AB73:AB79" ca="1" si="150">F45</f>
        <v>#VALUE!</v>
      </c>
      <c r="AC73" s="12" t="e">
        <f t="shared" ca="1" si="145"/>
        <v>#VALUE!</v>
      </c>
      <c r="AD73" s="12" t="e">
        <f t="shared" ca="1" si="146"/>
        <v>#VALUE!</v>
      </c>
      <c r="AE73" s="12" t="e">
        <f t="shared" ca="1" si="147"/>
        <v>#VALUE!</v>
      </c>
      <c r="AF73" s="12" t="e">
        <f t="shared" ca="1" si="148"/>
        <v>#VALUE!</v>
      </c>
      <c r="AG73" s="12" t="e">
        <f t="shared" ca="1" si="149"/>
        <v>#VALUE!</v>
      </c>
      <c r="AH73" s="14" t="e">
        <f t="shared" ref="AH73:AH79" ca="1" si="151">-((AB73-AC73)/(AG73-AC73)-0.5)</f>
        <v>#VALUE!</v>
      </c>
    </row>
    <row r="74" spans="27:34" x14ac:dyDescent="0.25">
      <c r="AA74" s="10" t="str">
        <f t="shared" si="144"/>
        <v>VW 4 5/8 PERP nc-26</v>
      </c>
      <c r="AB74" s="12" t="e">
        <f t="shared" ca="1" si="150"/>
        <v>#VALUE!</v>
      </c>
      <c r="AC74" s="12" t="e">
        <f t="shared" ca="1" si="145"/>
        <v>#VALUE!</v>
      </c>
      <c r="AD74" s="12" t="e">
        <f t="shared" ca="1" si="146"/>
        <v>#VALUE!</v>
      </c>
      <c r="AE74" s="12" t="e">
        <f t="shared" ca="1" si="147"/>
        <v>#VALUE!</v>
      </c>
      <c r="AF74" s="12" t="e">
        <f t="shared" ca="1" si="148"/>
        <v>#VALUE!</v>
      </c>
      <c r="AG74" s="12" t="e">
        <f t="shared" ca="1" si="149"/>
        <v>#VALUE!</v>
      </c>
      <c r="AH74" s="14" t="e">
        <f t="shared" ca="1" si="151"/>
        <v>#VALUE!</v>
      </c>
    </row>
    <row r="75" spans="27:34" x14ac:dyDescent="0.25">
      <c r="AA75" s="10" t="str">
        <f t="shared" si="144"/>
        <v>VW 3 3/8 PERP nc-24</v>
      </c>
      <c r="AB75" s="12" t="e">
        <f t="shared" ca="1" si="150"/>
        <v>#VALUE!</v>
      </c>
      <c r="AC75" s="12" t="e">
        <f t="shared" ca="1" si="145"/>
        <v>#VALUE!</v>
      </c>
      <c r="AD75" s="12" t="e">
        <f t="shared" ca="1" si="146"/>
        <v>#VALUE!</v>
      </c>
      <c r="AE75" s="12" t="e">
        <f t="shared" ca="1" si="147"/>
        <v>#VALUE!</v>
      </c>
      <c r="AF75" s="12" t="e">
        <f t="shared" ca="1" si="148"/>
        <v>#VALUE!</v>
      </c>
      <c r="AG75" s="12" t="e">
        <f t="shared" ca="1" si="149"/>
        <v>#VALUE!</v>
      </c>
      <c r="AH75" s="14" t="e">
        <f t="shared" ca="1" si="151"/>
        <v>#VALUE!</v>
      </c>
    </row>
    <row r="76" spans="27:34" x14ac:dyDescent="0.25">
      <c r="AA76" s="10" t="str">
        <f t="shared" si="144"/>
        <v>VW 5 1/8 PERP nc-23</v>
      </c>
      <c r="AB76" s="12" t="e">
        <f t="shared" ca="1" si="150"/>
        <v>#VALUE!</v>
      </c>
      <c r="AC76" s="12" t="e">
        <f t="shared" ca="1" si="145"/>
        <v>#VALUE!</v>
      </c>
      <c r="AD76" s="12" t="e">
        <f t="shared" ca="1" si="146"/>
        <v>#VALUE!</v>
      </c>
      <c r="AE76" s="12" t="e">
        <f t="shared" ca="1" si="147"/>
        <v>#VALUE!</v>
      </c>
      <c r="AF76" s="12" t="e">
        <f t="shared" ca="1" si="148"/>
        <v>#VALUE!</v>
      </c>
      <c r="AG76" s="12" t="e">
        <f t="shared" ca="1" si="149"/>
        <v>#VALUE!</v>
      </c>
      <c r="AH76" s="14" t="e">
        <f t="shared" ca="1" si="151"/>
        <v>#VALUE!</v>
      </c>
    </row>
    <row r="77" spans="27:34" x14ac:dyDescent="0.25">
      <c r="AA77" s="10" t="str">
        <f t="shared" si="144"/>
        <v>VW 2.7 PERP nc-22</v>
      </c>
      <c r="AB77" s="12" t="e">
        <f t="shared" ca="1" si="150"/>
        <v>#VALUE!</v>
      </c>
      <c r="AC77" s="12" t="e">
        <f t="shared" ca="1" si="145"/>
        <v>#VALUE!</v>
      </c>
      <c r="AD77" s="12" t="e">
        <f t="shared" ca="1" si="146"/>
        <v>#VALUE!</v>
      </c>
      <c r="AE77" s="12" t="e">
        <f t="shared" ca="1" si="147"/>
        <v>#VALUE!</v>
      </c>
      <c r="AF77" s="12" t="e">
        <f t="shared" ca="1" si="148"/>
        <v>#VALUE!</v>
      </c>
      <c r="AG77" s="12" t="e">
        <f t="shared" ca="1" si="149"/>
        <v>#VALUE!</v>
      </c>
      <c r="AH77" s="14" t="e">
        <f t="shared" ca="1" si="151"/>
        <v>#VALUE!</v>
      </c>
    </row>
    <row r="78" spans="27:34" x14ac:dyDescent="0.25">
      <c r="AA78" s="10" t="str">
        <f t="shared" si="144"/>
        <v>VW 2 1/2 PERP nc-22</v>
      </c>
      <c r="AB78" s="12" t="e">
        <f t="shared" ca="1" si="150"/>
        <v>#VALUE!</v>
      </c>
      <c r="AC78" s="12" t="e">
        <f t="shared" ca="1" si="145"/>
        <v>#VALUE!</v>
      </c>
      <c r="AD78" s="12" t="e">
        <f t="shared" ca="1" si="146"/>
        <v>#VALUE!</v>
      </c>
      <c r="AE78" s="12" t="e">
        <f t="shared" ca="1" si="147"/>
        <v>#VALUE!</v>
      </c>
      <c r="AF78" s="12" t="e">
        <f t="shared" ca="1" si="148"/>
        <v>#VALUE!</v>
      </c>
      <c r="AG78" s="12" t="e">
        <f t="shared" ca="1" si="149"/>
        <v>#VALUE!</v>
      </c>
      <c r="AH78" s="14" t="e">
        <f t="shared" ca="1" si="151"/>
        <v>#VALUE!</v>
      </c>
    </row>
    <row r="79" spans="27:34" x14ac:dyDescent="0.25">
      <c r="AA79" s="10" t="str">
        <f t="shared" si="144"/>
        <v>VW 3 3/4 PERP nc-21</v>
      </c>
      <c r="AB79" s="12" t="e">
        <f t="shared" ca="1" si="150"/>
        <v>#VALUE!</v>
      </c>
      <c r="AC79" s="12" t="e">
        <f t="shared" ca="1" si="145"/>
        <v>#VALUE!</v>
      </c>
      <c r="AD79" s="12" t="e">
        <f t="shared" ca="1" si="146"/>
        <v>#VALUE!</v>
      </c>
      <c r="AE79" s="12" t="e">
        <f t="shared" ca="1" si="147"/>
        <v>#VALUE!</v>
      </c>
      <c r="AF79" s="12" t="e">
        <f t="shared" ca="1" si="148"/>
        <v>#VALUE!</v>
      </c>
      <c r="AG79" s="12" t="e">
        <f t="shared" ca="1" si="149"/>
        <v>#VALUE!</v>
      </c>
      <c r="AH79" s="14" t="e">
        <f t="shared" ca="1" si="151"/>
        <v>#VALUE!</v>
      </c>
    </row>
  </sheetData>
  <conditionalFormatting sqref="AH72:AH79">
    <cfRule type="dataBar" priority="2">
      <dataBar>
        <cfvo type="min"/>
        <cfvo type="max"/>
        <color rgb="FF63C384"/>
      </dataBar>
      <extLst>
        <ext xmlns:x14="http://schemas.microsoft.com/office/spreadsheetml/2009/9/main" uri="{B025F937-C7B1-47D3-B67F-A62EFF666E3E}">
          <x14:id>{897F9CD0-6580-4EF4-833F-854BCBCEA8D4}</x14:id>
        </ext>
      </extLst>
    </cfRule>
  </conditionalFormatting>
  <conditionalFormatting sqref="AH59:AH67">
    <cfRule type="dataBar" priority="1">
      <dataBar>
        <cfvo type="min"/>
        <cfvo type="max"/>
        <color rgb="FF638EC6"/>
      </dataBar>
      <extLst>
        <ext xmlns:x14="http://schemas.microsoft.com/office/spreadsheetml/2009/9/main" uri="{B025F937-C7B1-47D3-B67F-A62EFF666E3E}">
          <x14:id>{E7880610-802B-4205-9A48-746B61F3CB0F}</x14:id>
        </ext>
      </extLst>
    </cfRule>
  </conditionalFormatting>
  <dataValidations count="1">
    <dataValidation type="list" allowBlank="1" showInputMessage="1" showErrorMessage="1" sqref="B38:B39" xr:uid="{1D1D2031-FE96-4685-A549-F5EFB51AE6F7}">
      <formula1>$B$25:$B$34</formula1>
    </dataValidation>
  </dataValidations>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dataBar" id="{897F9CD0-6580-4EF4-833F-854BCBCEA8D4}">
            <x14:dataBar minLength="0" maxLength="100" border="1" negativeBarBorderColorSameAsPositive="0">
              <x14:cfvo type="autoMin"/>
              <x14:cfvo type="autoMax"/>
              <x14:borderColor rgb="FF63C384"/>
              <x14:negativeFillColor rgb="FFFF0000"/>
              <x14:negativeBorderColor rgb="FFFF0000"/>
              <x14:axisColor rgb="FF000000"/>
            </x14:dataBar>
          </x14:cfRule>
          <xm:sqref>AH72:AH79</xm:sqref>
        </x14:conditionalFormatting>
        <x14:conditionalFormatting xmlns:xm="http://schemas.microsoft.com/office/excel/2006/main">
          <x14:cfRule type="dataBar" id="{E7880610-802B-4205-9A48-746B61F3CB0F}">
            <x14:dataBar minLength="0" maxLength="100" border="1" negativeBarBorderColorSameAsPositive="0">
              <x14:cfvo type="autoMin"/>
              <x14:cfvo type="autoMax"/>
              <x14:borderColor rgb="FF638EC6"/>
              <x14:negativeFillColor rgb="FFFF0000"/>
              <x14:negativeBorderColor rgb="FFFF0000"/>
              <x14:axisColor rgb="FF000000"/>
            </x14:dataBar>
          </x14:cfRule>
          <xm:sqref>AH59:AH67</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10353F45-7720-42BD-B8E5-4CD4243F7B5F}">
          <x14:formula1>
            <xm:f>_xlfn.ANCHORARRAY(tkrBbg!$B$10)</xm:f>
          </x14:formula1>
          <xm:sqref>J25</xm:sqref>
        </x14:dataValidation>
        <x14:dataValidation type="list" allowBlank="1" showInputMessage="1" showErrorMessage="1" xr:uid="{1B445458-CCE0-47C1-8AB2-2EC60A122427}">
          <x14:formula1>
            <xm:f>tkrBbg!$M:$M</xm:f>
          </x14:formula1>
          <xm:sqref>B25:B33</xm:sqref>
        </x14:dataValidation>
        <x14:dataValidation type="list" allowBlank="1" showInputMessage="1" showErrorMessage="1" xr:uid="{F5B47EBF-055D-4FC9-9B86-CE54D67142EA}">
          <x14:formula1>
            <xm:f>tkrBbg!$AA:$AA</xm:f>
          </x14:formula1>
          <xm:sqref>B22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30BD5-976D-4F31-8D35-8107B0CA3DBA}">
  <sheetPr codeName="Sheet5">
    <tabColor theme="5"/>
  </sheetPr>
  <dimension ref="B1:AA187"/>
  <sheetViews>
    <sheetView topLeftCell="D1" workbookViewId="0">
      <pane ySplit="1" topLeftCell="A2" activePane="bottomLeft" state="frozen"/>
      <selection activeCell="B1" sqref="B1"/>
      <selection pane="bottomLeft" activeCell="N1" sqref="N1"/>
    </sheetView>
  </sheetViews>
  <sheetFormatPr defaultColWidth="8.7265625" defaultRowHeight="10.5" x14ac:dyDescent="0.25"/>
  <cols>
    <col min="1" max="1" width="8.7265625" style="4"/>
    <col min="2" max="2" width="36.1796875" style="4" bestFit="1" customWidth="1"/>
    <col min="3" max="3" width="16.453125" style="4" bestFit="1" customWidth="1"/>
    <col min="4" max="4" width="14.54296875" style="4" bestFit="1" customWidth="1"/>
    <col min="5" max="5" width="19.1796875" style="4" bestFit="1" customWidth="1"/>
    <col min="6" max="6" width="13.453125" style="4" customWidth="1"/>
    <col min="7" max="7" width="20.1796875" style="4" bestFit="1" customWidth="1"/>
    <col min="8" max="9" width="11.7265625" style="4" customWidth="1"/>
    <col min="10" max="11" width="11.7265625" style="20" customWidth="1"/>
    <col min="12" max="12" width="14.54296875" style="31" bestFit="1" customWidth="1"/>
    <col min="13" max="13" width="25.7265625" style="4" bestFit="1" customWidth="1"/>
    <col min="14" max="18" width="25.7265625" style="4" customWidth="1"/>
    <col min="19" max="19" width="11.7265625" style="4" bestFit="1" customWidth="1"/>
    <col min="20" max="22" width="11.7265625" style="4" customWidth="1"/>
    <col min="23" max="23" width="11.7265625" style="4" bestFit="1" customWidth="1"/>
    <col min="24" max="24" width="8.1796875" style="4" bestFit="1" customWidth="1"/>
    <col min="25" max="25" width="15.26953125" style="2" customWidth="1"/>
    <col min="26" max="26" width="12.453125" style="4" customWidth="1"/>
    <col min="27" max="16384" width="8.7265625" style="4"/>
  </cols>
  <sheetData>
    <row r="1" spans="2:27" ht="11" x14ac:dyDescent="0.3">
      <c r="B1" s="5" t="s">
        <v>230</v>
      </c>
      <c r="C1" s="5" t="s">
        <v>231</v>
      </c>
      <c r="E1" s="5" t="s">
        <v>409</v>
      </c>
      <c r="F1" s="5" t="s">
        <v>408</v>
      </c>
      <c r="G1" s="5" t="s">
        <v>407</v>
      </c>
      <c r="H1" s="5" t="s">
        <v>439</v>
      </c>
      <c r="I1" s="5" t="s">
        <v>107</v>
      </c>
      <c r="J1" s="21" t="s">
        <v>105</v>
      </c>
      <c r="K1" s="21" t="s">
        <v>462</v>
      </c>
      <c r="L1" s="30" t="s">
        <v>600</v>
      </c>
      <c r="M1" s="5" t="s">
        <v>418</v>
      </c>
      <c r="N1" s="5" t="s">
        <v>442</v>
      </c>
      <c r="O1" s="5" t="s">
        <v>441</v>
      </c>
      <c r="P1" s="5" t="s">
        <v>552</v>
      </c>
      <c r="Q1" s="5"/>
      <c r="R1" s="5" t="s">
        <v>443</v>
      </c>
      <c r="S1" s="1" t="s">
        <v>584</v>
      </c>
      <c r="T1" s="1" t="s">
        <v>594</v>
      </c>
      <c r="U1" s="1" t="s">
        <v>595</v>
      </c>
      <c r="V1" s="1"/>
      <c r="W1" s="5" t="s">
        <v>547</v>
      </c>
      <c r="X1" s="5" t="s">
        <v>597</v>
      </c>
      <c r="Y1" s="1" t="s">
        <v>572</v>
      </c>
      <c r="AA1" s="5" t="s">
        <v>412</v>
      </c>
    </row>
    <row r="2" spans="2:27" x14ac:dyDescent="0.25">
      <c r="B2" s="4" t="str">
        <f>_xll.BTCWGETALL("cols=2;rows=9")</f>
        <v>w-55F6F816E93547B58DAD99F9F740410F</v>
      </c>
      <c r="C2" s="4" t="s">
        <v>226</v>
      </c>
      <c r="E2" s="4" t="str">
        <f ca="1">_xll.BTCWGET(B2,"cols=1;rows=186")</f>
        <v>QJ937853 Corp</v>
      </c>
      <c r="F2" s="4" t="str" cm="1">
        <f t="array" aca="1" ref="F2:F187" ca="1">_xll.BDP(OFFSET(E1,1,0,COUNTA(E:E)-1,1),F1)</f>
        <v>#N/A Invalid Security</v>
      </c>
      <c r="G2" s="4" t="str" cm="1">
        <f t="array" aca="1" ref="G2:G187" ca="1">_xll.BDP(_xlfn.ANCHORARRAY(F2)&amp;" Corp",G1)</f>
        <v>#N/A Invalid Security</v>
      </c>
      <c r="H2" s="4" t="str" cm="1">
        <f t="array" aca="1" ref="H2:H187" ca="1">_xll.BDP(_xlfn.ANCHORARRAY(F2)&amp;" Corp",H1)</f>
        <v>#N/A Invalid Security</v>
      </c>
      <c r="I2" s="4" t="str" cm="1">
        <f t="array" aca="1" ref="I2:I187" ca="1">_xll.BDP(_xlfn.ANCHORARRAY(F2)&amp;" Corp",I1)</f>
        <v>#N/A Invalid Security</v>
      </c>
      <c r="J2" s="20" t="str" cm="1">
        <f t="array" aca="1" ref="J2:J187" ca="1">TEXT(_xll.BDP(_xlfn.ANCHORARRAY(F2)&amp;" Corp",J1),"dd mmm yy")</f>
        <v>#N/A Invalid Security</v>
      </c>
      <c r="K2" s="4" t="str" cm="1">
        <f t="array" aca="1" ref="K2:K187" ca="1">_xll.BDP(_xlfn.ANCHORARRAY(F2)&amp;" Corp",K1)</f>
        <v>#N/A Invalid Security</v>
      </c>
      <c r="L2" s="31" t="str" cm="1">
        <f t="array" aca="1" ref="L2:L187" ca="1">_xll.BDP(_xlfn.ANCHORARRAY(F2)&amp;" Corp",L1)</f>
        <v>#N/A Invalid Security</v>
      </c>
      <c r="M2" s="4" t="str" cm="1">
        <f t="array" aca="1" ref="M2:M187" ca="1">_xlfn.ANCHORARRAY(G2)&amp;" nc-"&amp;RIGHT(_xlfn.ANCHORARRAY(J2),2)</f>
        <v>#N/A Invalid Security nc-ty</v>
      </c>
      <c r="N2" s="4" t="str" cm="1">
        <f t="array" aca="1" ref="N2:N187" ca="1">_xlfn.IFNA(_xll.BDP(_xlfn.ANCHORARRAY(F2)&amp;" Corp",N1),"NA error")</f>
        <v>#N/A Invalid Security</v>
      </c>
      <c r="O2" s="4" t="str" cm="1">
        <f t="array" aca="1" ref="O2:O72" ca="1">_xlfn.UNIQUE(H:H)</f>
        <v>ticker</v>
      </c>
      <c r="P2" s="4" t="str" cm="1">
        <f t="array" aca="1" ref="P2:P46" ca="1">_xlfn._xlws.SORT(_xlfn._xlws.FILTER(_xlfn.ANCHORARRAY(tkrBbg!O2),NOT(ISNUMBER(_xlfn.XMATCH(_xlfn.ANCHORARRAY(tkrBbg!O2),_xlfn.ANCHORARRAY(tkrBbg!W2))))*(_xlfn.ANCHORARRAY(tkrBbg!O2)&lt;&gt;0)*(_xlfn.ANCHORARRAY(tkrBbg!O2)&lt;&gt;"#N/A Field Not Applicable")*(_xlfn.ANCHORARRAY(tkrBbg!O2)&lt;&gt;"#N/A Invalid Security")*(_xlfn.ANCHORARRAY(tkrBbg!O2)&lt;&gt;"#N/A Requesting Data...")*(_xlfn.ANCHORARRAY(tkrBbg!O2)&lt;&gt;"ticker")*(_xlfn.ANCHORARRAY(tkrBbg!O2)&lt;&gt;"NA error")))</f>
        <v>ACFP</v>
      </c>
      <c r="R2" s="4" t="str" cm="1">
        <f t="array" aca="1" ref="R2:R11" ca="1">_xlfn.UNIQUE(_xlfn.ANCHORARRAY(N2))</f>
        <v>#N/A Invalid Security</v>
      </c>
      <c r="S2" s="2" cm="1">
        <f t="array" aca="1" ref="S2:S11" ca="1">COUNTIF(_xlfn.ANCHORARRAY(N2),_xlfn.ANCHORARRAY(R2))</f>
        <v>2</v>
      </c>
      <c r="T2" s="2" t="s">
        <v>440</v>
      </c>
      <c r="U2" s="2" t="s">
        <v>587</v>
      </c>
      <c r="V2" s="2"/>
      <c r="W2" s="4" t="str" cm="1">
        <f t="array" aca="1" ref="W2:W24" ca="1">_xlfn.UNIQUE(_xlfn.ANCHORARRAY(H2),FALSE,TRUE)</f>
        <v>LXSGR</v>
      </c>
      <c r="X2" s="4" t="str" cm="1">
        <f t="array" aca="1" ref="X2:X46" ca="1">_xlfn._xlws.SORT(_xlfn._xlws.FILTER(_xlfn.ANCHORARRAY(tkrBbg!O2),NOT(ISNUMBER(_xlfn.XMATCH(_xlfn.ANCHORARRAY(tkrBbg!O2),_xlfn.ANCHORARRAY(tkrBbg!W2))))*(_xlfn.ANCHORARRAY(tkrBbg!O2)&lt;&gt;0)*(_xlfn.ANCHORARRAY(tkrBbg!O2)&lt;&gt;"#N/A Field Not Applicable")*(_xlfn.ANCHORARRAY(tkrBbg!O2)&lt;&gt;"#N/A Invalid Security")*(_xlfn.ANCHORARRAY(tkrBbg!O2)&lt;&gt;"#N/A Requesting Data...")*(_xlfn.ANCHORARRAY(tkrBbg!O2)&lt;&gt;"ticker")*(_xlfn.ANCHORARRAY(tkrBbg!O2)&lt;&gt;"NA error")))</f>
        <v>ACFP</v>
      </c>
      <c r="Y2" s="2" cm="1">
        <f t="array" aca="1" ref="Y2:Y46" ca="1">COUNTIF(_xlfn.ANCHORARRAY(H2),_xlfn.ANCHORARRAY(X2))</f>
        <v>3</v>
      </c>
      <c r="AA2" s="4" t="s">
        <v>108</v>
      </c>
    </row>
    <row r="3" spans="2:27" x14ac:dyDescent="0.25">
      <c r="B3" s="4" t="s">
        <v>604</v>
      </c>
      <c r="C3" s="4" t="s">
        <v>227</v>
      </c>
      <c r="E3" s="4" t="s">
        <v>113</v>
      </c>
      <c r="F3" s="4" t="str">
        <f ca="1"/>
        <v>XS0992293901</v>
      </c>
      <c r="G3" s="4" t="str">
        <f ca="1"/>
        <v>SOLBBB 5.425 PERP</v>
      </c>
      <c r="H3" s="4" t="str">
        <f ca="1"/>
        <v>SOLBBB</v>
      </c>
      <c r="I3" s="4">
        <f ca="1"/>
        <v>5.4249999999999998</v>
      </c>
      <c r="J3" s="20" t="str">
        <f ca="1"/>
        <v>12 Nov 23</v>
      </c>
      <c r="K3" s="20" t="str">
        <f ca="1"/>
        <v>PERP/CALL</v>
      </c>
      <c r="L3" s="31">
        <f ca="1"/>
        <v>500000000</v>
      </c>
      <c r="M3" s="4" t="str">
        <f ca="1"/>
        <v>SOLBBB 5.425 PERP nc-23</v>
      </c>
      <c r="N3" s="4" t="str">
        <f ca="1"/>
        <v>Basic Materials</v>
      </c>
      <c r="O3" s="4" t="str">
        <f ca="1"/>
        <v>#N/A Invalid Security</v>
      </c>
      <c r="P3" s="4" t="str">
        <f ca="1"/>
        <v>AKEFP</v>
      </c>
      <c r="R3" s="4" t="str">
        <f ca="1"/>
        <v>Basic Materials</v>
      </c>
      <c r="S3" s="2">
        <f ca="1"/>
        <v>13</v>
      </c>
      <c r="T3" s="2" t="s">
        <v>490</v>
      </c>
      <c r="U3" s="2" t="s">
        <v>587</v>
      </c>
      <c r="V3" s="2"/>
      <c r="W3" s="4" t="str">
        <f ca="1"/>
        <v>LHNVX</v>
      </c>
      <c r="X3" s="4" t="str">
        <f ca="1"/>
        <v>AKEFP</v>
      </c>
      <c r="Y3" s="2">
        <f ca="1"/>
        <v>3</v>
      </c>
      <c r="AA3" s="4" t="s">
        <v>411</v>
      </c>
    </row>
    <row r="4" spans="2:27" x14ac:dyDescent="0.25">
      <c r="B4" s="4" t="s">
        <v>578</v>
      </c>
      <c r="C4" s="4" t="s">
        <v>229</v>
      </c>
      <c r="E4" s="4" t="s">
        <v>112</v>
      </c>
      <c r="F4" s="4" t="str">
        <f ca="1"/>
        <v>BE6309987400</v>
      </c>
      <c r="G4" s="4" t="str">
        <f ca="1"/>
        <v>SOLBBB 4 1/4 PERP</v>
      </c>
      <c r="H4" s="4" t="str">
        <f ca="1"/>
        <v>SOLBBB</v>
      </c>
      <c r="I4" s="4">
        <f ca="1"/>
        <v>4.25</v>
      </c>
      <c r="J4" s="20" t="str">
        <f ca="1"/>
        <v>04 Dec 23</v>
      </c>
      <c r="K4" s="20" t="str">
        <f ca="1"/>
        <v>PERP/CALL</v>
      </c>
      <c r="L4" s="31">
        <f ca="1"/>
        <v>300000000</v>
      </c>
      <c r="M4" s="4" t="str">
        <f ca="1"/>
        <v>SOLBBB 4 1/4 PERP nc-23</v>
      </c>
      <c r="N4" s="4" t="str">
        <f ca="1"/>
        <v>Basic Materials</v>
      </c>
      <c r="O4" s="4" t="str">
        <f ca="1"/>
        <v>SOLBBB</v>
      </c>
      <c r="P4" s="4" t="str">
        <f ca="1"/>
        <v>AKFAST</v>
      </c>
      <c r="R4" s="4" t="str">
        <f ca="1"/>
        <v>Consumer, Non-cyclical</v>
      </c>
      <c r="S4" s="2">
        <f ca="1"/>
        <v>16</v>
      </c>
      <c r="T4" s="2" t="s">
        <v>493</v>
      </c>
      <c r="U4" s="2" t="s">
        <v>587</v>
      </c>
      <c r="V4" s="2"/>
      <c r="W4" s="4" t="str">
        <f ca="1"/>
        <v>EVKGR</v>
      </c>
      <c r="X4" s="4" t="str">
        <f ca="1"/>
        <v>AKFAST</v>
      </c>
      <c r="Y4" s="2">
        <f ca="1"/>
        <v>2</v>
      </c>
      <c r="AA4" s="4" t="s">
        <v>417</v>
      </c>
    </row>
    <row r="5" spans="2:27" x14ac:dyDescent="0.25">
      <c r="B5" s="4" t="s">
        <v>228</v>
      </c>
      <c r="C5" s="4" t="s">
        <v>229</v>
      </c>
      <c r="E5" s="4" t="s">
        <v>111</v>
      </c>
      <c r="F5" s="4" t="str">
        <f ca="1"/>
        <v>XS1323897725</v>
      </c>
      <c r="G5" s="4" t="str">
        <f ca="1"/>
        <v>SOLBBB 5.869 PERP</v>
      </c>
      <c r="H5" s="4" t="str">
        <f ca="1"/>
        <v>SOLBBB</v>
      </c>
      <c r="I5" s="4">
        <f ca="1"/>
        <v>5.8689999999999998</v>
      </c>
      <c r="J5" s="20" t="str">
        <f ca="1"/>
        <v>03 Jun 24</v>
      </c>
      <c r="K5" s="20" t="str">
        <f ca="1"/>
        <v>PERP/CALL</v>
      </c>
      <c r="L5" s="31">
        <f ca="1"/>
        <v>500000000</v>
      </c>
      <c r="M5" s="4" t="str">
        <f ca="1"/>
        <v>SOLBBB 5.869 PERP nc-24</v>
      </c>
      <c r="N5" s="4" t="str">
        <f ca="1"/>
        <v>Basic Materials</v>
      </c>
      <c r="O5" s="4" t="str">
        <f ca="1"/>
        <v>BAYNGR</v>
      </c>
      <c r="P5" s="4" t="str">
        <f ca="1"/>
        <v>AMXLMM</v>
      </c>
      <c r="R5" s="4" t="str">
        <f ca="1"/>
        <v>Industrial</v>
      </c>
      <c r="S5" s="2">
        <f ca="1"/>
        <v>5</v>
      </c>
      <c r="T5" s="2" t="s">
        <v>506</v>
      </c>
      <c r="U5" s="2" t="s">
        <v>593</v>
      </c>
      <c r="V5" s="2"/>
      <c r="W5" s="4" t="str">
        <f ca="1"/>
        <v>BRITEL</v>
      </c>
      <c r="X5" s="4" t="str">
        <f ca="1"/>
        <v>AMXLMM</v>
      </c>
      <c r="Y5" s="2">
        <f ca="1"/>
        <v>2</v>
      </c>
      <c r="AA5" s="4" t="s">
        <v>428</v>
      </c>
    </row>
    <row r="6" spans="2:27" x14ac:dyDescent="0.25">
      <c r="B6" s="4" t="s">
        <v>568</v>
      </c>
      <c r="C6" s="4" t="s">
        <v>569</v>
      </c>
      <c r="E6" s="4" t="s">
        <v>232</v>
      </c>
      <c r="F6" s="4" t="str">
        <f ca="1"/>
        <v>DE000A14J611</v>
      </c>
      <c r="G6" s="4" t="str">
        <f ca="1"/>
        <v>BAYNGR 2 3/8 04/02/75</v>
      </c>
      <c r="H6" s="4" t="str">
        <f ca="1"/>
        <v>BAYNGR</v>
      </c>
      <c r="I6" s="4">
        <f ca="1"/>
        <v>2.375</v>
      </c>
      <c r="J6" s="20" t="str">
        <f ca="1"/>
        <v>02 Oct 22</v>
      </c>
      <c r="K6" s="20" t="str">
        <f ca="1"/>
        <v>CALLABLE</v>
      </c>
      <c r="L6" s="31">
        <f ca="1"/>
        <v>1300000000</v>
      </c>
      <c r="M6" s="4" t="str">
        <f ca="1"/>
        <v>BAYNGR 2 3/8 04/02/75 nc-22</v>
      </c>
      <c r="N6" s="4" t="str">
        <f ca="1"/>
        <v>Consumer, Non-cyclical</v>
      </c>
      <c r="O6" s="4" t="str">
        <f ca="1"/>
        <v>BNFP</v>
      </c>
      <c r="P6" s="4" t="str">
        <f ca="1"/>
        <v>ARNDTN</v>
      </c>
      <c r="R6" s="4" t="str">
        <f ca="1"/>
        <v>Energy</v>
      </c>
      <c r="S6" s="2">
        <f ca="1"/>
        <v>15</v>
      </c>
      <c r="T6" s="2" t="s">
        <v>518</v>
      </c>
      <c r="U6" s="2" t="s">
        <v>587</v>
      </c>
      <c r="V6" s="2"/>
      <c r="W6" s="4" t="str">
        <f ca="1"/>
        <v>T</v>
      </c>
      <c r="X6" s="4" t="str">
        <f ca="1"/>
        <v>ARNDTN</v>
      </c>
      <c r="Y6" s="2">
        <f ca="1"/>
        <v>5</v>
      </c>
      <c r="AA6" s="4" t="s">
        <v>692</v>
      </c>
    </row>
    <row r="7" spans="2:27" x14ac:dyDescent="0.25">
      <c r="B7" s="4" t="s">
        <v>629</v>
      </c>
      <c r="C7" s="4" t="s">
        <v>630</v>
      </c>
      <c r="E7" s="4" t="s">
        <v>233</v>
      </c>
      <c r="F7" s="4" t="str">
        <f ca="1"/>
        <v>DE000A11QR73</v>
      </c>
      <c r="G7" s="4" t="str">
        <f ca="1"/>
        <v>BAYNGR 3 3/4 07/01/74</v>
      </c>
      <c r="H7" s="4" t="str">
        <f ca="1"/>
        <v>BAYNGR</v>
      </c>
      <c r="I7" s="4">
        <f ca="1"/>
        <v>3.75</v>
      </c>
      <c r="J7" s="20" t="str">
        <f ca="1"/>
        <v>01 Jul 24</v>
      </c>
      <c r="K7" s="20" t="str">
        <f ca="1"/>
        <v>CALLABLE</v>
      </c>
      <c r="L7" s="31">
        <f ca="1"/>
        <v>1500000000</v>
      </c>
      <c r="M7" s="4" t="str">
        <f ca="1"/>
        <v>BAYNGR 3 3/4 07/01/74 nc-24</v>
      </c>
      <c r="N7" s="4" t="str">
        <f ca="1"/>
        <v>Consumer, Non-cyclical</v>
      </c>
      <c r="O7" s="4" t="str">
        <f ca="1"/>
        <v>ERFFP</v>
      </c>
      <c r="P7" s="4" t="str">
        <f ca="1"/>
        <v>BAYNGR</v>
      </c>
      <c r="R7" s="4" t="str">
        <f ca="1"/>
        <v>Communications</v>
      </c>
      <c r="S7" s="2">
        <f ca="1"/>
        <v>34</v>
      </c>
      <c r="T7" s="2" t="s">
        <v>483</v>
      </c>
      <c r="U7" s="2" t="s">
        <v>587</v>
      </c>
      <c r="V7" s="2"/>
      <c r="W7" s="4" t="str">
        <f ca="1"/>
        <v>TENN</v>
      </c>
      <c r="X7" s="4" t="str">
        <f ca="1"/>
        <v>BAYNGR</v>
      </c>
      <c r="Y7" s="2">
        <f ca="1"/>
        <v>4</v>
      </c>
    </row>
    <row r="8" spans="2:27" x14ac:dyDescent="0.25">
      <c r="B8" s="4" t="s">
        <v>570</v>
      </c>
      <c r="C8" s="4" t="s">
        <v>571</v>
      </c>
      <c r="E8" s="4" t="s">
        <v>234</v>
      </c>
      <c r="F8" s="4" t="str">
        <f ca="1"/>
        <v>XS2077670003</v>
      </c>
      <c r="G8" s="4" t="str">
        <f ca="1"/>
        <v>BAYNGR 2 3/8 11/12/79</v>
      </c>
      <c r="H8" s="4" t="str">
        <f ca="1"/>
        <v>BAYNGR</v>
      </c>
      <c r="I8" s="4">
        <f ca="1"/>
        <v>2.375</v>
      </c>
      <c r="J8" s="20" t="str">
        <f ca="1"/>
        <v>12 Feb 25</v>
      </c>
      <c r="K8" s="20" t="str">
        <f ca="1"/>
        <v>CALLABLE</v>
      </c>
      <c r="L8" s="31">
        <f ca="1"/>
        <v>1000000000</v>
      </c>
      <c r="M8" s="4" t="str">
        <f ca="1"/>
        <v>BAYNGR 2 3/8 11/12/79 nc-25</v>
      </c>
      <c r="N8" s="4" t="str">
        <f ca="1"/>
        <v>Consumer, Non-cyclical</v>
      </c>
      <c r="O8" s="4" t="str">
        <f ca="1"/>
        <v>MRKGR</v>
      </c>
      <c r="P8" s="4" t="str">
        <f ca="1"/>
        <v>BERTEL</v>
      </c>
      <c r="R8" s="4" t="str">
        <f ca="1"/>
        <v>Technology</v>
      </c>
      <c r="S8" s="2">
        <f ca="1"/>
        <v>2</v>
      </c>
      <c r="T8" s="2" t="s">
        <v>517</v>
      </c>
      <c r="U8" s="2" t="s">
        <v>587</v>
      </c>
      <c r="V8" s="2"/>
      <c r="W8" s="4" t="str">
        <f ca="1"/>
        <v>ALLRNV</v>
      </c>
      <c r="X8" s="4" t="str">
        <f ca="1"/>
        <v>BERTEL</v>
      </c>
      <c r="Y8" s="2">
        <f ca="1"/>
        <v>2</v>
      </c>
    </row>
    <row r="9" spans="2:27" ht="11" x14ac:dyDescent="0.3">
      <c r="B9" s="5" t="s">
        <v>631</v>
      </c>
      <c r="C9" s="5" t="s">
        <v>632</v>
      </c>
      <c r="D9" s="5"/>
      <c r="E9" s="4" t="s">
        <v>235</v>
      </c>
      <c r="F9" s="4" t="str">
        <f ca="1"/>
        <v>XS2077670342</v>
      </c>
      <c r="G9" s="4" t="str">
        <f ca="1"/>
        <v>BAYNGR 3 1/8 11/12/79</v>
      </c>
      <c r="H9" s="4" t="str">
        <f ca="1"/>
        <v>BAYNGR</v>
      </c>
      <c r="I9" s="4">
        <f ca="1"/>
        <v>3.125</v>
      </c>
      <c r="J9" s="20" t="str">
        <f ca="1"/>
        <v>12 Aug 27</v>
      </c>
      <c r="K9" s="20" t="str">
        <f ca="1"/>
        <v>CALLABLE</v>
      </c>
      <c r="L9" s="31">
        <f ca="1"/>
        <v>750000000</v>
      </c>
      <c r="M9" s="4" t="str">
        <f ca="1"/>
        <v>BAYNGR 3 1/8 11/12/79 nc-27</v>
      </c>
      <c r="N9" s="4" t="str">
        <f ca="1"/>
        <v>Consumer, Non-cyclical</v>
      </c>
      <c r="O9" s="4" t="str">
        <f ca="1"/>
        <v>AKEFP</v>
      </c>
      <c r="P9" s="4" t="str">
        <f ca="1"/>
        <v>BHP</v>
      </c>
      <c r="R9" s="4" t="str">
        <f ca="1"/>
        <v>Utilities</v>
      </c>
      <c r="S9" s="2">
        <f ca="1"/>
        <v>60</v>
      </c>
      <c r="T9" s="2" t="s">
        <v>516</v>
      </c>
      <c r="U9" s="2" t="s">
        <v>587</v>
      </c>
      <c r="V9" s="2"/>
      <c r="W9" s="4" t="str">
        <f ca="1"/>
        <v>STEDIN</v>
      </c>
      <c r="X9" s="4" t="str">
        <f ca="1"/>
        <v>BHP</v>
      </c>
      <c r="Y9" s="2">
        <f ca="1"/>
        <v>5</v>
      </c>
    </row>
    <row r="10" spans="2:27" x14ac:dyDescent="0.25">
      <c r="B10" s="4" t="s">
        <v>633</v>
      </c>
      <c r="C10" s="4" t="s">
        <v>634</v>
      </c>
      <c r="E10" s="4" t="s">
        <v>236</v>
      </c>
      <c r="F10" s="4" t="str">
        <f ca="1"/>
        <v>FR0013292828</v>
      </c>
      <c r="G10" s="4" t="str">
        <f ca="1"/>
        <v>BNFP 1 3/4 PERP</v>
      </c>
      <c r="H10" s="4" t="str">
        <f ca="1"/>
        <v>BNFP</v>
      </c>
      <c r="I10" s="4">
        <f ca="1"/>
        <v>1.75</v>
      </c>
      <c r="J10" s="20" t="str">
        <f ca="1"/>
        <v>27 Mar 23</v>
      </c>
      <c r="K10" s="20" t="str">
        <f ca="1"/>
        <v>PERP/CALL</v>
      </c>
      <c r="L10" s="31">
        <f ca="1"/>
        <v>1250000000</v>
      </c>
      <c r="M10" s="4" t="str">
        <f ca="1"/>
        <v>BNFP 1 3/4 PERP nc-23</v>
      </c>
      <c r="N10" s="4" t="str">
        <f ca="1"/>
        <v>Consumer, Non-cyclical</v>
      </c>
      <c r="O10" s="4" t="str">
        <f ca="1"/>
        <v>LXSGR</v>
      </c>
      <c r="P10" s="4" t="str">
        <f ca="1"/>
        <v>BNFP</v>
      </c>
      <c r="R10" s="4" t="str">
        <f ca="1"/>
        <v>Consumer, Cyclical</v>
      </c>
      <c r="S10" s="2">
        <f ca="1"/>
        <v>16</v>
      </c>
      <c r="T10" s="2" t="s">
        <v>507</v>
      </c>
      <c r="U10" s="2" t="s">
        <v>588</v>
      </c>
      <c r="V10" s="2"/>
      <c r="W10" s="4" t="str">
        <f ca="1"/>
        <v>ELIASO</v>
      </c>
      <c r="X10" s="4" t="str">
        <f ca="1"/>
        <v>BNFP</v>
      </c>
      <c r="Y10" s="2">
        <f ca="1"/>
        <v>2</v>
      </c>
    </row>
    <row r="11" spans="2:27" x14ac:dyDescent="0.25">
      <c r="E11" s="4" t="s">
        <v>237</v>
      </c>
      <c r="F11" s="4" t="str">
        <f ca="1"/>
        <v>XS2051471105</v>
      </c>
      <c r="G11" s="4" t="str">
        <f ca="1"/>
        <v>ERFFP 2 7/8 PERP</v>
      </c>
      <c r="H11" s="4" t="str">
        <f ca="1"/>
        <v>ERFFP</v>
      </c>
      <c r="I11" s="4">
        <f ca="1"/>
        <v>2.875</v>
      </c>
      <c r="J11" s="20" t="str">
        <f ca="1"/>
        <v>11 Aug 22</v>
      </c>
      <c r="K11" s="20" t="str">
        <f ca="1"/>
        <v>PERP/CALL</v>
      </c>
      <c r="L11" s="31">
        <f ca="1"/>
        <v>300000000</v>
      </c>
      <c r="M11" s="4" t="str">
        <f ca="1"/>
        <v>ERFFP 2 7/8 PERP nc-22</v>
      </c>
      <c r="N11" s="4" t="str">
        <f ca="1"/>
        <v>Consumer, Non-cyclical</v>
      </c>
      <c r="O11" s="4" t="str">
        <f ca="1"/>
        <v>LHNVX</v>
      </c>
      <c r="P11" s="4" t="str">
        <f ca="1"/>
        <v>CNALN</v>
      </c>
      <c r="R11" s="4" t="str">
        <f ca="1"/>
        <v>Financial</v>
      </c>
      <c r="S11" s="2">
        <f ca="1"/>
        <v>23</v>
      </c>
      <c r="T11" s="4" t="s">
        <v>498</v>
      </c>
      <c r="U11" s="2" t="s">
        <v>587</v>
      </c>
      <c r="V11" s="2"/>
      <c r="W11" s="4" t="str">
        <f ca="1"/>
        <v>AFFP</v>
      </c>
      <c r="X11" s="4" t="str">
        <f ca="1"/>
        <v>CNALN</v>
      </c>
      <c r="Y11" s="2">
        <f ca="1"/>
        <v>2</v>
      </c>
    </row>
    <row r="12" spans="2:27" x14ac:dyDescent="0.25">
      <c r="E12" s="4" t="s">
        <v>238</v>
      </c>
      <c r="F12" s="4" t="str">
        <f ca="1"/>
        <v>XS1224953882</v>
      </c>
      <c r="G12" s="4" t="str">
        <f ca="1"/>
        <v>ERFFP 4 7/8 PERP</v>
      </c>
      <c r="H12" s="4" t="str">
        <f ca="1"/>
        <v>ERFFP</v>
      </c>
      <c r="I12" s="4">
        <f ca="1"/>
        <v>4.875</v>
      </c>
      <c r="J12" s="20" t="str">
        <f ca="1"/>
        <v>29 Apr 23</v>
      </c>
      <c r="K12" s="20" t="str">
        <f ca="1"/>
        <v>PERP/CALL</v>
      </c>
      <c r="L12" s="31">
        <f ca="1"/>
        <v>300000000</v>
      </c>
      <c r="M12" s="4" t="str">
        <f ca="1"/>
        <v>ERFFP 4 7/8 PERP nc-23</v>
      </c>
      <c r="N12" s="4" t="str">
        <f ca="1"/>
        <v>Consumer, Non-cyclical</v>
      </c>
      <c r="O12" s="4" t="str">
        <f ca="1"/>
        <v>EVKGR</v>
      </c>
      <c r="P12" s="4" t="str">
        <f ca="1"/>
        <v>CPIPGR</v>
      </c>
      <c r="T12" s="4" t="s">
        <v>521</v>
      </c>
      <c r="U12" s="2" t="s">
        <v>589</v>
      </c>
      <c r="V12" s="2"/>
      <c r="W12" s="4" t="str">
        <f ca="1"/>
        <v>LHAGR</v>
      </c>
      <c r="X12" s="4" t="str">
        <f ca="1"/>
        <v>CPIPGR</v>
      </c>
      <c r="Y12" s="2">
        <f ca="1"/>
        <v>2</v>
      </c>
    </row>
    <row r="13" spans="2:27" x14ac:dyDescent="0.25">
      <c r="E13" s="4" t="s">
        <v>115</v>
      </c>
      <c r="F13" s="4" t="str">
        <f ca="1"/>
        <v>XS1716945586</v>
      </c>
      <c r="G13" s="4" t="str">
        <f ca="1"/>
        <v>ERFFP 3 1/4 PERP</v>
      </c>
      <c r="H13" s="4" t="str">
        <f ca="1"/>
        <v>ERFFP</v>
      </c>
      <c r="I13" s="4">
        <f ca="1"/>
        <v>3.25</v>
      </c>
      <c r="J13" s="20" t="str">
        <f ca="1"/>
        <v>13 Nov 25</v>
      </c>
      <c r="K13" s="20" t="str">
        <f ca="1"/>
        <v>PERP/CALL</v>
      </c>
      <c r="L13" s="31">
        <f ca="1"/>
        <v>400000000</v>
      </c>
      <c r="M13" s="4" t="str">
        <f ca="1"/>
        <v>ERFFP 3 1/4 PERP nc-25</v>
      </c>
      <c r="N13" s="4" t="str">
        <f ca="1"/>
        <v>Consumer, Non-cyclical</v>
      </c>
      <c r="O13" s="4" t="str">
        <f ca="1"/>
        <v>DBHNGR</v>
      </c>
      <c r="P13" s="4" t="str">
        <f ca="1"/>
        <v>DBHNGR</v>
      </c>
      <c r="T13" s="4" t="s">
        <v>524</v>
      </c>
      <c r="U13" s="2" t="s">
        <v>589</v>
      </c>
      <c r="V13" s="2"/>
      <c r="W13" s="4" t="str">
        <f ca="1"/>
        <v>WIEAV</v>
      </c>
      <c r="X13" s="4" t="str">
        <f ca="1"/>
        <v>DBHNGR</v>
      </c>
      <c r="Y13" s="2">
        <f ca="1"/>
        <v>2</v>
      </c>
    </row>
    <row r="14" spans="2:27" x14ac:dyDescent="0.25">
      <c r="E14" s="4" t="s">
        <v>239</v>
      </c>
      <c r="F14" s="4" t="str">
        <f ca="1"/>
        <v>XS1152338072</v>
      </c>
      <c r="G14" s="4" t="str">
        <f ca="1"/>
        <v>MRKGR 2 5/8 12/12/74</v>
      </c>
      <c r="H14" s="4" t="str">
        <f ca="1"/>
        <v>MRKGR</v>
      </c>
      <c r="I14" s="4">
        <f ca="1"/>
        <v>2.625</v>
      </c>
      <c r="J14" s="20" t="str">
        <f ca="1"/>
        <v>12 Jun 21</v>
      </c>
      <c r="K14" s="20" t="str">
        <f ca="1"/>
        <v>CALLABLE</v>
      </c>
      <c r="L14" s="31">
        <f ca="1"/>
        <v>1000000000</v>
      </c>
      <c r="M14" s="4" t="str">
        <f ca="1"/>
        <v>MRKGR 2 5/8 12/12/74 nc-21</v>
      </c>
      <c r="N14" s="4" t="str">
        <f ca="1"/>
        <v>Consumer, Non-cyclical</v>
      </c>
      <c r="O14" s="4" t="str">
        <f ca="1"/>
        <v>OMVAV</v>
      </c>
      <c r="P14" s="4" t="str">
        <f ca="1"/>
        <v>EDF</v>
      </c>
      <c r="T14" s="4" t="s">
        <v>539</v>
      </c>
      <c r="U14" s="2" t="s">
        <v>589</v>
      </c>
      <c r="V14" s="2"/>
      <c r="W14" s="4" t="str">
        <f ca="1"/>
        <v>FERSM</v>
      </c>
      <c r="X14" s="4" t="str">
        <f ca="1"/>
        <v>EDF</v>
      </c>
      <c r="Y14" s="2">
        <f ca="1"/>
        <v>9</v>
      </c>
    </row>
    <row r="15" spans="2:27" x14ac:dyDescent="0.25">
      <c r="E15" s="4" t="s">
        <v>240</v>
      </c>
      <c r="F15" s="4" t="str">
        <f ca="1"/>
        <v>XS1152343668</v>
      </c>
      <c r="G15" s="4" t="str">
        <f ca="1"/>
        <v>MRKGR 3 3/8 12/12/74</v>
      </c>
      <c r="H15" s="4" t="str">
        <f ca="1"/>
        <v>MRKGR</v>
      </c>
      <c r="I15" s="4">
        <f ca="1"/>
        <v>3.375</v>
      </c>
      <c r="J15" s="20" t="str">
        <f ca="1"/>
        <v>12 Dec 24</v>
      </c>
      <c r="K15" s="20" t="str">
        <f ca="1"/>
        <v>CALLABLE</v>
      </c>
      <c r="L15" s="31">
        <f ca="1"/>
        <v>500000000</v>
      </c>
      <c r="M15" s="4" t="str">
        <f ca="1"/>
        <v>MRKGR 3 3/8 12/12/74 nc-24</v>
      </c>
      <c r="N15" s="4" t="str">
        <f ca="1"/>
        <v>Consumer, Non-cyclical</v>
      </c>
      <c r="O15" s="4" t="str">
        <f ca="1"/>
        <v>REPSM</v>
      </c>
      <c r="P15" s="4" t="str">
        <f ca="1"/>
        <v>EDPPL</v>
      </c>
      <c r="T15" s="4" t="s">
        <v>492</v>
      </c>
      <c r="U15" s="2" t="s">
        <v>589</v>
      </c>
      <c r="V15" s="2"/>
      <c r="W15" s="4" t="str">
        <f ca="1"/>
        <v>SBRYLN</v>
      </c>
      <c r="X15" s="4" t="str">
        <f ca="1"/>
        <v>EDPPL</v>
      </c>
      <c r="Y15" s="2">
        <f ca="1"/>
        <v>2</v>
      </c>
    </row>
    <row r="16" spans="2:27" x14ac:dyDescent="0.25">
      <c r="E16" s="4" t="s">
        <v>241</v>
      </c>
      <c r="F16" s="4" t="str">
        <f ca="1"/>
        <v>XS2011260531</v>
      </c>
      <c r="G16" s="4" t="str">
        <f ca="1"/>
        <v>MRKGR 1 5/8 06/25/79</v>
      </c>
      <c r="H16" s="4" t="str">
        <f ca="1"/>
        <v>MRKGR</v>
      </c>
      <c r="I16" s="4">
        <f ca="1"/>
        <v>1.625</v>
      </c>
      <c r="J16" s="20" t="str">
        <f ca="1"/>
        <v>18 Sep 24</v>
      </c>
      <c r="K16" s="20" t="str">
        <f ca="1"/>
        <v>CALLABLE</v>
      </c>
      <c r="L16" s="31">
        <f ca="1"/>
        <v>500000000</v>
      </c>
      <c r="M16" s="4" t="str">
        <f ca="1"/>
        <v>MRKGR 1 5/8 06/25/79 nc-24</v>
      </c>
      <c r="N16" s="4" t="str">
        <f ca="1"/>
        <v>Consumer, Non-cyclical</v>
      </c>
      <c r="O16" s="4" t="str">
        <f ca="1"/>
        <v>TOTAL</v>
      </c>
      <c r="P16" s="4" t="str">
        <f ca="1"/>
        <v>ENBW</v>
      </c>
      <c r="T16" s="4" t="s">
        <v>486</v>
      </c>
      <c r="U16" s="2" t="s">
        <v>590</v>
      </c>
      <c r="V16" s="2"/>
      <c r="W16" s="4" t="str">
        <f ca="1"/>
        <v>DBOERS</v>
      </c>
      <c r="X16" s="4" t="str">
        <f ca="1"/>
        <v>ENBW</v>
      </c>
      <c r="Y16" s="2">
        <f ca="1"/>
        <v>6</v>
      </c>
    </row>
    <row r="17" spans="5:25" x14ac:dyDescent="0.25">
      <c r="E17" s="4" t="s">
        <v>242</v>
      </c>
      <c r="F17" s="4" t="str">
        <f ca="1"/>
        <v>XS2011260705</v>
      </c>
      <c r="G17" s="4" t="str">
        <f ca="1"/>
        <v>MRKGR 2 7/8 06/25/79</v>
      </c>
      <c r="H17" s="4" t="str">
        <f ca="1"/>
        <v>MRKGR</v>
      </c>
      <c r="I17" s="4">
        <f ca="1"/>
        <v>2.875</v>
      </c>
      <c r="J17" s="20" t="str">
        <f ca="1"/>
        <v>25 Mar 29</v>
      </c>
      <c r="K17" s="20" t="str">
        <f ca="1"/>
        <v>CALLABLE</v>
      </c>
      <c r="L17" s="31">
        <f ca="1"/>
        <v>1000000000</v>
      </c>
      <c r="M17" s="4" t="str">
        <f ca="1"/>
        <v>MRKGR 2 7/8 06/25/79 nc-29</v>
      </c>
      <c r="N17" s="4" t="str">
        <f ca="1"/>
        <v>Consumer, Non-cyclical</v>
      </c>
      <c r="O17" s="4" t="str">
        <f ca="1"/>
        <v>BHP</v>
      </c>
      <c r="P17" s="4" t="str">
        <f ca="1"/>
        <v>ENELIM</v>
      </c>
      <c r="T17" s="4" t="s">
        <v>491</v>
      </c>
      <c r="U17" s="2" t="s">
        <v>590</v>
      </c>
      <c r="V17" s="2"/>
      <c r="W17" s="4" t="str">
        <f ca="1"/>
        <v>ANNGR</v>
      </c>
      <c r="X17" s="4" t="str">
        <f ca="1"/>
        <v>ENELIM</v>
      </c>
      <c r="Y17" s="2">
        <f ca="1"/>
        <v>8</v>
      </c>
    </row>
    <row r="18" spans="5:25" x14ac:dyDescent="0.25">
      <c r="E18" s="4" t="s">
        <v>243</v>
      </c>
      <c r="F18" s="4" t="str">
        <f ca="1"/>
        <v>FR0012278539</v>
      </c>
      <c r="G18" s="4" t="str">
        <f ca="1"/>
        <v>AKEFP 4 3/4 PERP</v>
      </c>
      <c r="H18" s="4" t="str">
        <f ca="1"/>
        <v>AKEFP</v>
      </c>
      <c r="I18" s="4">
        <f ca="1"/>
        <v>4.75</v>
      </c>
      <c r="J18" s="20" t="str">
        <f ca="1"/>
        <v>29 Oct 20</v>
      </c>
      <c r="K18" s="20" t="str">
        <f ca="1"/>
        <v>PERP/CALL</v>
      </c>
      <c r="L18" s="31">
        <f ca="1"/>
        <v>300000000</v>
      </c>
      <c r="M18" s="4" t="str">
        <f ca="1"/>
        <v>AKEFP 4 3/4 PERP nc-20</v>
      </c>
      <c r="N18" s="4" t="str">
        <f ca="1"/>
        <v>Basic Materials</v>
      </c>
      <c r="O18" s="4" t="str">
        <f ca="1"/>
        <v>AMXLMM</v>
      </c>
      <c r="P18" s="4" t="str">
        <f ca="1"/>
        <v>ENGIFP</v>
      </c>
      <c r="T18" s="4" t="s">
        <v>514</v>
      </c>
      <c r="U18" s="2" t="s">
        <v>590</v>
      </c>
      <c r="V18" s="2"/>
      <c r="W18" s="4" t="str">
        <f ca="1"/>
        <v>BALDER</v>
      </c>
      <c r="X18" s="4" t="str">
        <f ca="1"/>
        <v>ENGIFP</v>
      </c>
      <c r="Y18" s="2">
        <f ca="1"/>
        <v>5</v>
      </c>
    </row>
    <row r="19" spans="5:25" x14ac:dyDescent="0.25">
      <c r="E19" s="4" t="s">
        <v>244</v>
      </c>
      <c r="F19" s="4" t="str">
        <f ca="1"/>
        <v>FR0013425170</v>
      </c>
      <c r="G19" s="4" t="str">
        <f ca="1"/>
        <v>AKEFP 2 3/4 PERP</v>
      </c>
      <c r="H19" s="4" t="str">
        <f ca="1"/>
        <v>AKEFP</v>
      </c>
      <c r="I19" s="4">
        <f ca="1"/>
        <v>2.75</v>
      </c>
      <c r="J19" s="20" t="str">
        <f ca="1"/>
        <v>17 Jun 24</v>
      </c>
      <c r="K19" s="20" t="str">
        <f ca="1"/>
        <v>PERP/CALL</v>
      </c>
      <c r="L19" s="31">
        <f ca="1"/>
        <v>400000000</v>
      </c>
      <c r="M19" s="4" t="str">
        <f ca="1"/>
        <v>AKEFP 2 3/4 PERP nc-24</v>
      </c>
      <c r="N19" s="4" t="str">
        <f ca="1"/>
        <v>Basic Materials</v>
      </c>
      <c r="O19" s="4" t="str">
        <f ca="1"/>
        <v>BERTEL</v>
      </c>
      <c r="P19" s="4" t="str">
        <f ca="1"/>
        <v>ERFFP</v>
      </c>
      <c r="T19" s="4" t="s">
        <v>536</v>
      </c>
      <c r="U19" s="2" t="s">
        <v>590</v>
      </c>
      <c r="V19" s="2"/>
      <c r="W19" s="4" t="str">
        <f ca="1"/>
        <v>TLGGR</v>
      </c>
      <c r="X19" s="4" t="str">
        <f ca="1"/>
        <v>ERFFP</v>
      </c>
      <c r="Y19" s="2">
        <f ca="1"/>
        <v>3</v>
      </c>
    </row>
    <row r="20" spans="5:25" x14ac:dyDescent="0.25">
      <c r="E20" s="4" t="s">
        <v>245</v>
      </c>
      <c r="F20" s="4" t="str">
        <f ca="1"/>
        <v>FR0013478252</v>
      </c>
      <c r="G20" s="4" t="str">
        <f ca="1"/>
        <v>AKEFP 1 1/2 PERP</v>
      </c>
      <c r="H20" s="4" t="str">
        <f ca="1"/>
        <v>AKEFP</v>
      </c>
      <c r="I20" s="4">
        <f ca="1"/>
        <v>1.5</v>
      </c>
      <c r="J20" s="20" t="str">
        <f ca="1"/>
        <v>21 Oct 25</v>
      </c>
      <c r="K20" s="20" t="str">
        <f ca="1"/>
        <v>PERP/CALL</v>
      </c>
      <c r="L20" s="31">
        <f ca="1"/>
        <v>300000000</v>
      </c>
      <c r="M20" s="4" t="str">
        <f ca="1"/>
        <v>AKEFP 1 1/2 PERP nc-25</v>
      </c>
      <c r="N20" s="4" t="str">
        <f ca="1"/>
        <v>Basic Materials</v>
      </c>
      <c r="O20" s="4" t="str">
        <f ca="1"/>
        <v>KPN</v>
      </c>
      <c r="P20" s="4" t="str">
        <f ca="1"/>
        <v>GYCGR</v>
      </c>
      <c r="T20" s="4" t="s">
        <v>528</v>
      </c>
      <c r="U20" s="2" t="s">
        <v>590</v>
      </c>
      <c r="V20" s="2"/>
      <c r="W20" s="4" t="str">
        <f ca="1"/>
        <v>HEIBOS</v>
      </c>
      <c r="X20" s="4" t="str">
        <f ca="1"/>
        <v>GYCGR</v>
      </c>
      <c r="Y20" s="2">
        <f ca="1"/>
        <v>3</v>
      </c>
    </row>
    <row r="21" spans="5:25" x14ac:dyDescent="0.25">
      <c r="E21" s="4" t="s">
        <v>246</v>
      </c>
      <c r="F21" s="4" t="str">
        <f ca="1"/>
        <v>XS1405763019</v>
      </c>
      <c r="G21" s="4" t="str">
        <f ca="1"/>
        <v>LXSGR 4 1/2 12/06/76</v>
      </c>
      <c r="H21" s="4" t="str">
        <f ca="1"/>
        <v>LXSGR</v>
      </c>
      <c r="I21" s="4">
        <f ca="1"/>
        <v>4.5</v>
      </c>
      <c r="J21" s="20" t="str">
        <f ca="1"/>
        <v>06 Jun 23</v>
      </c>
      <c r="K21" s="20" t="str">
        <f ca="1"/>
        <v>CALLABLE</v>
      </c>
      <c r="L21" s="31">
        <f ca="1"/>
        <v>500000000</v>
      </c>
      <c r="M21" s="4" t="str">
        <f ca="1"/>
        <v>LXSGR 4 1/2 12/06/76 nc-23</v>
      </c>
      <c r="N21" s="4" t="str">
        <f ca="1"/>
        <v>Basic Materials</v>
      </c>
      <c r="O21" s="4" t="str">
        <f ca="1"/>
        <v>TELIAS</v>
      </c>
      <c r="P21" s="4" t="str">
        <f ca="1"/>
        <v>IBESM</v>
      </c>
      <c r="T21" s="4" t="s">
        <v>522</v>
      </c>
      <c r="U21" s="2" t="s">
        <v>590</v>
      </c>
      <c r="V21" s="2"/>
      <c r="W21" s="4" t="str">
        <f ca="1"/>
        <v>JUSTLN</v>
      </c>
      <c r="X21" s="4" t="str">
        <f ca="1"/>
        <v>IBESM</v>
      </c>
      <c r="Y21" s="2">
        <f ca="1"/>
        <v>3</v>
      </c>
    </row>
    <row r="22" spans="5:25" x14ac:dyDescent="0.25">
      <c r="E22" s="4" t="s">
        <v>247</v>
      </c>
      <c r="F22" s="4" t="str">
        <f ca="1"/>
        <v>XS1713466495</v>
      </c>
      <c r="G22" s="4" t="str">
        <f ca="1"/>
        <v>LHNVX 3 PERP</v>
      </c>
      <c r="H22" s="4" t="str">
        <f ca="1"/>
        <v>LHNVX</v>
      </c>
      <c r="I22" s="4">
        <f ca="1"/>
        <v>3</v>
      </c>
      <c r="J22" s="20" t="str">
        <f ca="1"/>
        <v>05 Jul 24</v>
      </c>
      <c r="K22" s="20" t="str">
        <f ca="1"/>
        <v>PERP/CALL</v>
      </c>
      <c r="L22" s="31">
        <f ca="1"/>
        <v>500000000</v>
      </c>
      <c r="M22" s="4" t="str">
        <f ca="1"/>
        <v>LHNVX 3 PERP nc-24</v>
      </c>
      <c r="N22" s="4" t="str">
        <f ca="1"/>
        <v>Industrial</v>
      </c>
      <c r="O22" s="4" t="str">
        <f ca="1"/>
        <v>SESGFP</v>
      </c>
      <c r="P22" s="4" t="str">
        <f ca="1"/>
        <v>IFXGR</v>
      </c>
      <c r="T22" s="4" t="s">
        <v>535</v>
      </c>
      <c r="U22" s="2" t="s">
        <v>590</v>
      </c>
      <c r="V22" s="2"/>
      <c r="W22" s="4" t="str">
        <f ca="1"/>
        <v>SZUGR</v>
      </c>
      <c r="X22" s="4" t="str">
        <f ca="1"/>
        <v>IFXGR</v>
      </c>
      <c r="Y22" s="2">
        <f ca="1"/>
        <v>2</v>
      </c>
    </row>
    <row r="23" spans="5:25" x14ac:dyDescent="0.25">
      <c r="E23" s="4" t="s">
        <v>248</v>
      </c>
      <c r="F23" s="4" t="str">
        <f ca="1"/>
        <v>DE000A2GSFF1</v>
      </c>
      <c r="G23" s="4" t="str">
        <f ca="1"/>
        <v>EVKGR 2 1/8 07/07/77</v>
      </c>
      <c r="H23" s="4" t="str">
        <f ca="1"/>
        <v>EVKGR</v>
      </c>
      <c r="I23" s="4">
        <f ca="1"/>
        <v>2.125</v>
      </c>
      <c r="J23" s="20" t="str">
        <f ca="1"/>
        <v>07 Aug 22</v>
      </c>
      <c r="K23" s="20" t="str">
        <f ca="1"/>
        <v>CALLABLE</v>
      </c>
      <c r="L23" s="31">
        <f ca="1"/>
        <v>500000000</v>
      </c>
      <c r="M23" s="4" t="str">
        <f ca="1"/>
        <v>EVKGR 2 1/8 07/07/77 nc-22</v>
      </c>
      <c r="N23" s="4" t="str">
        <f ca="1"/>
        <v>Basic Materials</v>
      </c>
      <c r="O23" s="4" t="str">
        <f ca="1"/>
        <v>ORAFP</v>
      </c>
      <c r="P23" s="4" t="str">
        <f ca="1"/>
        <v>KPN</v>
      </c>
      <c r="T23" s="4" t="s">
        <v>544</v>
      </c>
      <c r="U23" s="2" t="s">
        <v>590</v>
      </c>
      <c r="V23" s="2"/>
      <c r="W23" s="4" t="str">
        <f ca="1"/>
        <v>COFP</v>
      </c>
      <c r="X23" s="4" t="str">
        <f ca="1"/>
        <v>KPN</v>
      </c>
      <c r="Y23" s="2">
        <f ca="1"/>
        <v>2</v>
      </c>
    </row>
    <row r="24" spans="5:25" x14ac:dyDescent="0.25">
      <c r="E24" s="4" t="s">
        <v>249</v>
      </c>
      <c r="F24" s="4" t="str">
        <f ca="1"/>
        <v>XS2010039035</v>
      </c>
      <c r="G24" s="4" t="str">
        <f ca="1"/>
        <v>DBHNGR 0.95 PERP</v>
      </c>
      <c r="H24" s="4" t="str">
        <f ca="1"/>
        <v>DBHNGR</v>
      </c>
      <c r="I24" s="4">
        <f ca="1"/>
        <v>0.95</v>
      </c>
      <c r="J24" s="20" t="str">
        <f ca="1"/>
        <v>22 Jan 25</v>
      </c>
      <c r="K24" s="20" t="str">
        <f ca="1"/>
        <v>PERP/CALL</v>
      </c>
      <c r="L24" s="31">
        <f ca="1"/>
        <v>1000000000</v>
      </c>
      <c r="M24" s="4" t="str">
        <f ca="1"/>
        <v>DBHNGR 0.95 PERP nc-25</v>
      </c>
      <c r="N24" s="4" t="str">
        <f ca="1"/>
        <v>Industrial</v>
      </c>
      <c r="O24" s="4" t="str">
        <f ca="1"/>
        <v>TELEFO</v>
      </c>
      <c r="P24" s="4" t="str">
        <f ca="1"/>
        <v>MRKGR</v>
      </c>
      <c r="T24" s="4" t="s">
        <v>494</v>
      </c>
      <c r="U24" s="2" t="s">
        <v>590</v>
      </c>
      <c r="V24" s="2"/>
      <c r="W24" s="4" t="str">
        <f ca="1"/>
        <v>ECLEAR</v>
      </c>
      <c r="X24" s="4" t="str">
        <f ca="1"/>
        <v>MRKGR</v>
      </c>
      <c r="Y24" s="2">
        <f ca="1"/>
        <v>4</v>
      </c>
    </row>
    <row r="25" spans="5:25" x14ac:dyDescent="0.25">
      <c r="E25" s="4" t="s">
        <v>250</v>
      </c>
      <c r="F25" s="4" t="str">
        <f ca="1"/>
        <v>XS2010039548</v>
      </c>
      <c r="G25" s="4" t="str">
        <f ca="1"/>
        <v>DBHNGR 1.6 PERP</v>
      </c>
      <c r="H25" s="4" t="str">
        <f ca="1"/>
        <v>DBHNGR</v>
      </c>
      <c r="I25" s="4">
        <f ca="1"/>
        <v>1.6</v>
      </c>
      <c r="J25" s="20" t="str">
        <f ca="1"/>
        <v>18 Jul 29</v>
      </c>
      <c r="K25" s="20" t="str">
        <f ca="1"/>
        <v>PERP/CALL</v>
      </c>
      <c r="L25" s="31">
        <f ca="1"/>
        <v>1000000000</v>
      </c>
      <c r="M25" s="4" t="str">
        <f ca="1"/>
        <v>DBHNGR 1.6 PERP nc-29</v>
      </c>
      <c r="N25" s="4" t="str">
        <f ca="1"/>
        <v>Industrial</v>
      </c>
      <c r="O25" s="4" t="str">
        <f ca="1"/>
        <v>VOD</v>
      </c>
      <c r="P25" s="4" t="str">
        <f ca="1"/>
        <v>NGGLN</v>
      </c>
      <c r="T25" s="4" t="s">
        <v>512</v>
      </c>
      <c r="U25" s="2" t="s">
        <v>590</v>
      </c>
      <c r="V25" s="2"/>
      <c r="X25" s="4" t="str">
        <f ca="1"/>
        <v>NGGLN</v>
      </c>
      <c r="Y25" s="2">
        <f ca="1"/>
        <v>3</v>
      </c>
    </row>
    <row r="26" spans="5:25" x14ac:dyDescent="0.25">
      <c r="E26" s="4" t="s">
        <v>251</v>
      </c>
      <c r="F26" s="4" t="str">
        <f ca="1"/>
        <v>XS1294342792</v>
      </c>
      <c r="G26" s="4" t="str">
        <f ca="1"/>
        <v>OMVAV 5 1/4 PERP</v>
      </c>
      <c r="H26" s="4" t="str">
        <f ca="1"/>
        <v>OMVAV</v>
      </c>
      <c r="I26" s="4">
        <f ca="1"/>
        <v>5.25</v>
      </c>
      <c r="J26" s="20" t="str">
        <f ca="1"/>
        <v>09 Dec 21</v>
      </c>
      <c r="K26" s="20" t="str">
        <f ca="1"/>
        <v>PERP/CALL</v>
      </c>
      <c r="L26" s="31">
        <f ca="1"/>
        <v>750000000</v>
      </c>
      <c r="M26" s="4" t="str">
        <f ca="1"/>
        <v>OMVAV 5 1/4 PERP nc-21</v>
      </c>
      <c r="N26" s="4" t="str">
        <f ca="1"/>
        <v>Energy</v>
      </c>
      <c r="O26" s="4" t="str">
        <f ca="1"/>
        <v>BRITEL</v>
      </c>
      <c r="P26" s="4" t="str">
        <f ca="1"/>
        <v>NTGYSM</v>
      </c>
      <c r="T26" s="4" t="s">
        <v>534</v>
      </c>
      <c r="U26" s="2" t="s">
        <v>590</v>
      </c>
      <c r="V26" s="2"/>
      <c r="X26" s="4" t="str">
        <f ca="1"/>
        <v>NTGYSM</v>
      </c>
      <c r="Y26" s="2">
        <f ca="1"/>
        <v>2</v>
      </c>
    </row>
    <row r="27" spans="5:25" x14ac:dyDescent="0.25">
      <c r="E27" s="4" t="s">
        <v>252</v>
      </c>
      <c r="F27" s="4" t="str">
        <f ca="1"/>
        <v>XS1713462403</v>
      </c>
      <c r="G27" s="4" t="str">
        <f ca="1"/>
        <v>OMVAV 2 7/8 PERP</v>
      </c>
      <c r="H27" s="4" t="str">
        <f ca="1"/>
        <v>OMVAV</v>
      </c>
      <c r="I27" s="4">
        <f ca="1"/>
        <v>2.875</v>
      </c>
      <c r="J27" s="20" t="str">
        <f ca="1"/>
        <v>19 Mar 24</v>
      </c>
      <c r="K27" s="20" t="str">
        <f ca="1"/>
        <v>PERP/CALL</v>
      </c>
      <c r="L27" s="31">
        <f ca="1"/>
        <v>500000000</v>
      </c>
      <c r="M27" s="4" t="str">
        <f ca="1"/>
        <v>OMVAV 2 7/8 PERP nc-24</v>
      </c>
      <c r="N27" s="4" t="str">
        <f ca="1"/>
        <v>Energy</v>
      </c>
      <c r="O27" s="4" t="str">
        <f ca="1"/>
        <v>IFXGR</v>
      </c>
      <c r="P27" s="4" t="str">
        <f ca="1"/>
        <v>OMVAV</v>
      </c>
      <c r="T27" s="4" t="s">
        <v>505</v>
      </c>
      <c r="U27" s="2" t="s">
        <v>591</v>
      </c>
      <c r="V27" s="2"/>
      <c r="X27" s="4" t="str">
        <f ca="1"/>
        <v>OMVAV</v>
      </c>
      <c r="Y27" s="2">
        <f ca="1"/>
        <v>3</v>
      </c>
    </row>
    <row r="28" spans="5:25" x14ac:dyDescent="0.25">
      <c r="E28" s="4" t="s">
        <v>253</v>
      </c>
      <c r="F28" s="4" t="str">
        <f ca="1"/>
        <v>XS1294343337</v>
      </c>
      <c r="G28" s="4" t="str">
        <f ca="1"/>
        <v>OMVAV 6 1/4 PERP</v>
      </c>
      <c r="H28" s="4" t="str">
        <f ca="1"/>
        <v>OMVAV</v>
      </c>
      <c r="I28" s="4">
        <f ca="1"/>
        <v>6.25</v>
      </c>
      <c r="J28" s="20" t="str">
        <f ca="1"/>
        <v>09 Dec 25</v>
      </c>
      <c r="K28" s="20" t="str">
        <f ca="1"/>
        <v>PERP/CALL</v>
      </c>
      <c r="L28" s="31">
        <f ca="1"/>
        <v>750000000</v>
      </c>
      <c r="M28" s="4" t="str">
        <f ca="1"/>
        <v>OMVAV 6 1/4 PERP nc-25</v>
      </c>
      <c r="N28" s="4" t="str">
        <f ca="1"/>
        <v>Energy</v>
      </c>
      <c r="O28" s="4" t="str">
        <f ca="1"/>
        <v>T</v>
      </c>
      <c r="P28" s="4" t="str">
        <f ca="1"/>
        <v>ORAFP</v>
      </c>
      <c r="T28" s="4" t="s">
        <v>529</v>
      </c>
      <c r="U28" s="2" t="s">
        <v>591</v>
      </c>
      <c r="V28" s="2"/>
      <c r="X28" s="4" t="str">
        <f ca="1"/>
        <v>ORAFP</v>
      </c>
      <c r="Y28" s="2">
        <f ca="1"/>
        <v>7</v>
      </c>
    </row>
    <row r="29" spans="5:25" x14ac:dyDescent="0.25">
      <c r="E29" s="4" t="s">
        <v>254</v>
      </c>
      <c r="F29" s="4" t="str">
        <f ca="1"/>
        <v>XS1207054666</v>
      </c>
      <c r="G29" s="4" t="str">
        <f ca="1"/>
        <v>REPSM 3 7/8 PERP</v>
      </c>
      <c r="H29" s="4" t="str">
        <f ca="1"/>
        <v>REPSM</v>
      </c>
      <c r="I29" s="4">
        <f ca="1"/>
        <v>3.875</v>
      </c>
      <c r="J29" s="20" t="str">
        <f ca="1"/>
        <v>25 Mar 21</v>
      </c>
      <c r="K29" s="20" t="str">
        <f ca="1"/>
        <v>PERP/CALL</v>
      </c>
      <c r="L29" s="31">
        <f ca="1"/>
        <v>406277000</v>
      </c>
      <c r="M29" s="4" t="str">
        <f ca="1"/>
        <v>REPSM 3 7/8 PERP nc-21</v>
      </c>
      <c r="N29" s="4" t="str">
        <f ca="1"/>
        <v>Energy</v>
      </c>
      <c r="O29" s="4" t="str">
        <f ca="1"/>
        <v>ENGIFP</v>
      </c>
      <c r="P29" s="4" t="str">
        <f ca="1"/>
        <v>ORSTED</v>
      </c>
      <c r="T29" s="4" t="s">
        <v>500</v>
      </c>
      <c r="U29" s="2" t="s">
        <v>591</v>
      </c>
      <c r="V29" s="2"/>
      <c r="X29" s="4" t="str">
        <f ca="1"/>
        <v>ORSTED</v>
      </c>
      <c r="Y29" s="2">
        <f ca="1"/>
        <v>3</v>
      </c>
    </row>
    <row r="30" spans="5:25" x14ac:dyDescent="0.25">
      <c r="E30" s="4" t="s">
        <v>255</v>
      </c>
      <c r="F30" s="4" t="str">
        <f ca="1"/>
        <v>XS1207058733</v>
      </c>
      <c r="G30" s="4" t="str">
        <f ca="1"/>
        <v>REPSM 4 1/2 03/25/75</v>
      </c>
      <c r="H30" s="4" t="str">
        <f ca="1"/>
        <v>REPSM</v>
      </c>
      <c r="I30" s="4">
        <f ca="1"/>
        <v>4.5</v>
      </c>
      <c r="J30" s="20" t="str">
        <f ca="1"/>
        <v>25 Mar 25</v>
      </c>
      <c r="K30" s="20" t="str">
        <f ca="1"/>
        <v>CALLABLE</v>
      </c>
      <c r="L30" s="31">
        <f ca="1"/>
        <v>1000000000</v>
      </c>
      <c r="M30" s="4" t="str">
        <f ca="1"/>
        <v>REPSM 4 1/2 03/25/75 nc-25</v>
      </c>
      <c r="N30" s="4" t="str">
        <f ca="1"/>
        <v>Energy</v>
      </c>
      <c r="O30" s="4" t="str">
        <f ca="1"/>
        <v>SEVFP</v>
      </c>
      <c r="P30" s="4" t="str">
        <f ca="1"/>
        <v>REPSM</v>
      </c>
      <c r="T30" s="4" t="s">
        <v>503</v>
      </c>
      <c r="U30" s="2" t="s">
        <v>591</v>
      </c>
      <c r="V30" s="2"/>
      <c r="X30" s="4" t="str">
        <f ca="1"/>
        <v>REPSM</v>
      </c>
      <c r="Y30" s="2">
        <f ca="1"/>
        <v>4</v>
      </c>
    </row>
    <row r="31" spans="5:25" x14ac:dyDescent="0.25">
      <c r="E31" s="4" t="s">
        <v>256</v>
      </c>
      <c r="F31" s="4" t="str">
        <f ca="1"/>
        <v>XS2185997884</v>
      </c>
      <c r="G31" s="4" t="str">
        <f ca="1"/>
        <v>REPSM 3 3/4 PERP</v>
      </c>
      <c r="H31" s="4" t="str">
        <f ca="1"/>
        <v>REPSM</v>
      </c>
      <c r="I31" s="4">
        <f ca="1"/>
        <v>3.75</v>
      </c>
      <c r="J31" s="20" t="str">
        <f ca="1"/>
        <v>11 Mar 26</v>
      </c>
      <c r="K31" s="20" t="str">
        <f ca="1"/>
        <v>PERP/CALL</v>
      </c>
      <c r="L31" s="31">
        <f ca="1"/>
        <v>750000000</v>
      </c>
      <c r="M31" s="4" t="str">
        <f ca="1"/>
        <v>REPSM 3 3/4 PERP nc-26</v>
      </c>
      <c r="N31" s="4" t="str">
        <f ca="1"/>
        <v>Energy</v>
      </c>
      <c r="O31" s="4" t="str">
        <f ca="1"/>
        <v>EDF</v>
      </c>
      <c r="P31" s="4" t="str">
        <f ca="1"/>
        <v>RWE</v>
      </c>
      <c r="T31" s="4" t="s">
        <v>525</v>
      </c>
      <c r="U31" s="2" t="s">
        <v>591</v>
      </c>
      <c r="V31" s="2"/>
      <c r="X31" s="4" t="str">
        <f ca="1"/>
        <v>RWE</v>
      </c>
      <c r="Y31" s="2">
        <f ca="1"/>
        <v>3</v>
      </c>
    </row>
    <row r="32" spans="5:25" x14ac:dyDescent="0.25">
      <c r="E32" s="4" t="s">
        <v>257</v>
      </c>
      <c r="F32" s="4" t="str">
        <f ca="1"/>
        <v>XS2186001314</v>
      </c>
      <c r="G32" s="4" t="str">
        <f ca="1"/>
        <v>REPSM 4.247 PERP</v>
      </c>
      <c r="H32" s="4" t="str">
        <f ca="1"/>
        <v>REPSM</v>
      </c>
      <c r="I32" s="4">
        <f ca="1"/>
        <v>4.2469999999999999</v>
      </c>
      <c r="J32" s="20" t="str">
        <f ca="1"/>
        <v>11 Sep 28</v>
      </c>
      <c r="K32" s="20" t="str">
        <f ca="1"/>
        <v>PERP/CALL</v>
      </c>
      <c r="L32" s="31">
        <f ca="1"/>
        <v>750000000</v>
      </c>
      <c r="M32" s="4" t="str">
        <f ca="1"/>
        <v>REPSM 4.247 PERP nc-28</v>
      </c>
      <c r="N32" s="4" t="str">
        <f ca="1"/>
        <v>Energy</v>
      </c>
      <c r="O32" s="4" t="str">
        <f ca="1"/>
        <v>ENBW</v>
      </c>
      <c r="P32" s="4" t="str">
        <f ca="1"/>
        <v>SBBBSS</v>
      </c>
      <c r="T32" s="4" t="s">
        <v>537</v>
      </c>
      <c r="U32" s="2" t="s">
        <v>591</v>
      </c>
      <c r="V32" s="2"/>
      <c r="X32" s="4" t="str">
        <f ca="1"/>
        <v>SBBBSS</v>
      </c>
      <c r="Y32" s="2">
        <f ca="1"/>
        <v>2</v>
      </c>
    </row>
    <row r="33" spans="5:25" x14ac:dyDescent="0.25">
      <c r="E33" s="4" t="s">
        <v>258</v>
      </c>
      <c r="F33" s="4" t="str">
        <f ca="1"/>
        <v>XS1195201931</v>
      </c>
      <c r="G33" s="4" t="str">
        <f ca="1"/>
        <v>TOTAL 2 1/4 PERP</v>
      </c>
      <c r="H33" s="4" t="str">
        <f ca="1"/>
        <v>TOTAL</v>
      </c>
      <c r="I33" s="4">
        <f ca="1"/>
        <v>2.25</v>
      </c>
      <c r="J33" s="20" t="str">
        <f ca="1"/>
        <v>26 Feb 21</v>
      </c>
      <c r="K33" s="20" t="str">
        <f ca="1"/>
        <v>PERP/CALL</v>
      </c>
      <c r="L33" s="31">
        <f ca="1"/>
        <v>1000000000</v>
      </c>
      <c r="M33" s="4" t="str">
        <f ca="1"/>
        <v>TOTAL 2 1/4 PERP nc-21</v>
      </c>
      <c r="N33" s="4" t="str">
        <f ca="1"/>
        <v>Energy</v>
      </c>
      <c r="O33" s="4" t="str">
        <f ca="1"/>
        <v>RWE</v>
      </c>
      <c r="P33" s="4" t="str">
        <f ca="1"/>
        <v>SESGFP</v>
      </c>
      <c r="T33" s="4" t="s">
        <v>542</v>
      </c>
      <c r="U33" s="2" t="s">
        <v>591</v>
      </c>
      <c r="V33" s="2"/>
      <c r="X33" s="4" t="str">
        <f ca="1"/>
        <v>SESGFP</v>
      </c>
      <c r="Y33" s="2">
        <f ca="1"/>
        <v>2</v>
      </c>
    </row>
    <row r="34" spans="5:25" x14ac:dyDescent="0.25">
      <c r="E34" s="4" t="s">
        <v>259</v>
      </c>
      <c r="F34" s="4" t="str">
        <f ca="1"/>
        <v>XS1413581205</v>
      </c>
      <c r="G34" s="4" t="str">
        <f ca="1"/>
        <v>TOTAL 3 7/8 PERP</v>
      </c>
      <c r="H34" s="4" t="str">
        <f ca="1"/>
        <v>TOTAL</v>
      </c>
      <c r="I34" s="4">
        <f ca="1"/>
        <v>3.875</v>
      </c>
      <c r="J34" s="20" t="str">
        <f ca="1"/>
        <v>18 May 22</v>
      </c>
      <c r="K34" s="20" t="str">
        <f ca="1"/>
        <v>PERP/CALL</v>
      </c>
      <c r="L34" s="31">
        <f ca="1"/>
        <v>1750000000</v>
      </c>
      <c r="M34" s="4" t="str">
        <f ca="1"/>
        <v>TOTAL 3 7/8 PERP nc-22</v>
      </c>
      <c r="N34" s="4" t="str">
        <f ca="1"/>
        <v>Energy</v>
      </c>
      <c r="O34" s="4" t="str">
        <f ca="1"/>
        <v>TENN</v>
      </c>
      <c r="P34" s="4" t="str">
        <f ca="1"/>
        <v>SEVFP</v>
      </c>
      <c r="T34" s="4" t="s">
        <v>504</v>
      </c>
      <c r="U34" s="2" t="s">
        <v>591</v>
      </c>
      <c r="V34" s="2"/>
      <c r="X34" s="4" t="str">
        <f ca="1"/>
        <v>SEVFP</v>
      </c>
      <c r="Y34" s="2">
        <f ca="1"/>
        <v>4</v>
      </c>
    </row>
    <row r="35" spans="5:25" x14ac:dyDescent="0.25">
      <c r="E35" s="4" t="s">
        <v>260</v>
      </c>
      <c r="F35" s="4" t="str">
        <f ca="1"/>
        <v>XS1501167164</v>
      </c>
      <c r="G35" s="4" t="str">
        <f ca="1"/>
        <v>TOTAL 2.708 PERP</v>
      </c>
      <c r="H35" s="4" t="str">
        <f ca="1"/>
        <v>TOTAL</v>
      </c>
      <c r="I35" s="4">
        <f ca="1"/>
        <v>2.7080000000000002</v>
      </c>
      <c r="J35" s="20" t="str">
        <f ca="1"/>
        <v>05 May 23</v>
      </c>
      <c r="K35" s="20" t="str">
        <f ca="1"/>
        <v>PERP/CALL</v>
      </c>
      <c r="L35" s="31">
        <f ca="1"/>
        <v>1000000000</v>
      </c>
      <c r="M35" s="4" t="str">
        <f ca="1"/>
        <v>TOTAL 2.708 PERP nc-23</v>
      </c>
      <c r="N35" s="4" t="str">
        <f ca="1"/>
        <v>Energy</v>
      </c>
      <c r="O35" s="4" t="str">
        <f ca="1"/>
        <v>VATFAL</v>
      </c>
      <c r="P35" s="4" t="str">
        <f ca="1"/>
        <v>SOFTBK</v>
      </c>
      <c r="T35" s="4" t="s">
        <v>511</v>
      </c>
      <c r="U35" s="2" t="s">
        <v>591</v>
      </c>
      <c r="V35" s="2"/>
      <c r="X35" s="4" t="str">
        <f ca="1"/>
        <v>SOFTBK</v>
      </c>
      <c r="Y35" s="2">
        <f ca="1"/>
        <v>2</v>
      </c>
    </row>
    <row r="36" spans="5:25" x14ac:dyDescent="0.25">
      <c r="E36" s="4" t="s">
        <v>261</v>
      </c>
      <c r="F36" s="4" t="str">
        <f ca="1"/>
        <v>XS1974787480</v>
      </c>
      <c r="G36" s="4" t="str">
        <f ca="1"/>
        <v>TOTAL 1 3/4 PERP</v>
      </c>
      <c r="H36" s="4" t="str">
        <f ca="1"/>
        <v>TOTAL</v>
      </c>
      <c r="I36" s="4">
        <f ca="1"/>
        <v>1.75</v>
      </c>
      <c r="J36" s="20" t="str">
        <f ca="1"/>
        <v>04 Apr 24</v>
      </c>
      <c r="K36" s="20" t="str">
        <f ca="1"/>
        <v>PERP/CALL</v>
      </c>
      <c r="L36" s="31">
        <f ca="1"/>
        <v>1500000000</v>
      </c>
      <c r="M36" s="4" t="str">
        <f ca="1"/>
        <v>TOTAL 1 3/4 PERP nc-24</v>
      </c>
      <c r="N36" s="4" t="str">
        <f ca="1"/>
        <v>Energy</v>
      </c>
      <c r="O36" s="4" t="str">
        <f ca="1"/>
        <v>ENELIM</v>
      </c>
      <c r="P36" s="4" t="str">
        <f ca="1"/>
        <v>SOLBBB</v>
      </c>
      <c r="T36" s="4" t="s">
        <v>520</v>
      </c>
      <c r="U36" s="2" t="s">
        <v>591</v>
      </c>
      <c r="V36" s="2"/>
      <c r="X36" s="4" t="str">
        <f ca="1"/>
        <v>SOLBBB</v>
      </c>
      <c r="Y36" s="2">
        <f ca="1"/>
        <v>3</v>
      </c>
    </row>
    <row r="37" spans="5:25" x14ac:dyDescent="0.25">
      <c r="E37" s="4" t="s">
        <v>262</v>
      </c>
      <c r="F37" s="4" t="str">
        <f ca="1"/>
        <v>XS1195202822</v>
      </c>
      <c r="G37" s="4" t="str">
        <f ca="1"/>
        <v>TOTAL 2 5/8 PERP</v>
      </c>
      <c r="H37" s="4" t="str">
        <f ca="1"/>
        <v>TOTAL</v>
      </c>
      <c r="I37" s="4">
        <f ca="1"/>
        <v>2.625</v>
      </c>
      <c r="J37" s="20" t="str">
        <f ca="1"/>
        <v>26 Feb 25</v>
      </c>
      <c r="K37" s="20" t="str">
        <f ca="1"/>
        <v>PERP/CALL</v>
      </c>
      <c r="L37" s="31">
        <f ca="1"/>
        <v>2500000000</v>
      </c>
      <c r="M37" s="4" t="str">
        <f ca="1"/>
        <v>TOTAL 2 5/8 PERP nc-25</v>
      </c>
      <c r="N37" s="4" t="str">
        <f ca="1"/>
        <v>Energy</v>
      </c>
      <c r="O37" s="4" t="str">
        <f ca="1"/>
        <v>IBESM</v>
      </c>
      <c r="P37" s="4" t="str">
        <f ca="1"/>
        <v>SSELN</v>
      </c>
      <c r="T37" s="4" t="s">
        <v>495</v>
      </c>
      <c r="U37" s="2" t="s">
        <v>591</v>
      </c>
      <c r="V37" s="2"/>
      <c r="X37" s="4" t="str">
        <f ca="1"/>
        <v>SSELN</v>
      </c>
      <c r="Y37" s="2">
        <f ca="1"/>
        <v>4</v>
      </c>
    </row>
    <row r="38" spans="5:25" x14ac:dyDescent="0.25">
      <c r="E38" s="4" t="s">
        <v>263</v>
      </c>
      <c r="F38" s="4" t="str">
        <f ca="1"/>
        <v>XS1501166869</v>
      </c>
      <c r="G38" s="4" t="str">
        <f ca="1"/>
        <v>TOTAL 3.369 PERP</v>
      </c>
      <c r="H38" s="4" t="str">
        <f ca="1"/>
        <v>TOTAL</v>
      </c>
      <c r="I38" s="4">
        <f ca="1"/>
        <v>3.3690000000000002</v>
      </c>
      <c r="J38" s="20" t="str">
        <f ca="1"/>
        <v>06 Oct 26</v>
      </c>
      <c r="K38" s="20" t="str">
        <f ca="1"/>
        <v>PERP/CALL</v>
      </c>
      <c r="L38" s="31">
        <f ca="1"/>
        <v>1500000000</v>
      </c>
      <c r="M38" s="4" t="str">
        <f ca="1"/>
        <v>TOTAL 3.369 PERP nc-26</v>
      </c>
      <c r="N38" s="4" t="str">
        <f ca="1"/>
        <v>Energy</v>
      </c>
      <c r="O38" s="4" t="str">
        <f ca="1"/>
        <v>NTGYSM</v>
      </c>
      <c r="P38" s="4" t="str">
        <f ca="1"/>
        <v>TELEFO</v>
      </c>
      <c r="T38" s="4" t="s">
        <v>519</v>
      </c>
      <c r="U38" s="2" t="s">
        <v>591</v>
      </c>
      <c r="V38" s="2"/>
      <c r="X38" s="4" t="str">
        <f ca="1"/>
        <v>TELEFO</v>
      </c>
      <c r="Y38" s="2">
        <f ca="1"/>
        <v>8</v>
      </c>
    </row>
    <row r="39" spans="5:25" x14ac:dyDescent="0.25">
      <c r="E39" s="4" t="s">
        <v>264</v>
      </c>
      <c r="F39" s="4" t="str">
        <f ca="1"/>
        <v>XS1309436753</v>
      </c>
      <c r="G39" s="4" t="str">
        <f ca="1"/>
        <v>BHP 4 3/4 04/22/76</v>
      </c>
      <c r="H39" s="4" t="str">
        <f ca="1"/>
        <v>BHP</v>
      </c>
      <c r="I39" s="4">
        <f ca="1"/>
        <v>4.75</v>
      </c>
      <c r="J39" s="20" t="str">
        <f ca="1"/>
        <v>22 Apr 21</v>
      </c>
      <c r="K39" s="20" t="str">
        <f ca="1"/>
        <v>CALLABLE</v>
      </c>
      <c r="L39" s="31">
        <f ca="1"/>
        <v>1250000000</v>
      </c>
      <c r="M39" s="4" t="str">
        <f ca="1"/>
        <v>BHP 4 3/4 04/22/76 nc-21</v>
      </c>
      <c r="N39" s="4" t="str">
        <f ca="1"/>
        <v>Basic Materials</v>
      </c>
      <c r="O39" s="4" t="str">
        <f ca="1"/>
        <v>CNALN</v>
      </c>
      <c r="P39" s="4" t="str">
        <f ca="1"/>
        <v>TELIAS</v>
      </c>
      <c r="T39" s="4" t="s">
        <v>531</v>
      </c>
      <c r="U39" s="2" t="s">
        <v>591</v>
      </c>
      <c r="V39" s="2"/>
      <c r="X39" s="4" t="str">
        <f ca="1"/>
        <v>TELIAS</v>
      </c>
      <c r="Y39" s="2">
        <f ca="1"/>
        <v>2</v>
      </c>
    </row>
    <row r="40" spans="5:25" x14ac:dyDescent="0.25">
      <c r="E40" s="4" t="s">
        <v>265</v>
      </c>
      <c r="F40" s="4" t="str">
        <f ca="1"/>
        <v>XS1309436910</v>
      </c>
      <c r="G40" s="4" t="str">
        <f ca="1"/>
        <v>BHP 5 5/8 10/22/79</v>
      </c>
      <c r="H40" s="4" t="str">
        <f ca="1"/>
        <v>BHP</v>
      </c>
      <c r="I40" s="4">
        <f ca="1"/>
        <v>5.625</v>
      </c>
      <c r="J40" s="20" t="str">
        <f ca="1"/>
        <v>22 Oct 24</v>
      </c>
      <c r="K40" s="20" t="str">
        <f ca="1"/>
        <v>CALLABLE</v>
      </c>
      <c r="L40" s="31">
        <f ca="1"/>
        <v>750000000</v>
      </c>
      <c r="M40" s="4" t="str">
        <f ca="1"/>
        <v>BHP 5 5/8 10/22/79 nc-24</v>
      </c>
      <c r="N40" s="4" t="str">
        <f ca="1"/>
        <v>Basic Materials</v>
      </c>
      <c r="O40" s="4" t="str">
        <f ca="1"/>
        <v>NGGLN</v>
      </c>
      <c r="P40" s="4" t="str">
        <f ca="1"/>
        <v>TOTAL</v>
      </c>
      <c r="T40" s="4" t="s">
        <v>485</v>
      </c>
      <c r="U40" s="2" t="s">
        <v>591</v>
      </c>
      <c r="V40" s="2"/>
      <c r="X40" s="4" t="str">
        <f ca="1"/>
        <v>TOTAL</v>
      </c>
      <c r="Y40" s="2">
        <f ca="1"/>
        <v>6</v>
      </c>
    </row>
    <row r="41" spans="5:25" x14ac:dyDescent="0.25">
      <c r="E41" s="4" t="s">
        <v>266</v>
      </c>
      <c r="F41" s="4" t="str">
        <f ca="1"/>
        <v>USQ12441AB91</v>
      </c>
      <c r="G41" s="4" t="str">
        <f ca="1"/>
        <v>BHP 6 3/4 10/19/75</v>
      </c>
      <c r="H41" s="4" t="str">
        <f ca="1"/>
        <v>BHP</v>
      </c>
      <c r="I41" s="4">
        <f ca="1"/>
        <v>6.75</v>
      </c>
      <c r="J41" s="20" t="str">
        <f ca="1"/>
        <v>20 Oct 25</v>
      </c>
      <c r="K41" s="20" t="str">
        <f ca="1"/>
        <v>CALLABLE</v>
      </c>
      <c r="L41" s="31">
        <f ca="1"/>
        <v>2250000000</v>
      </c>
      <c r="M41" s="4" t="str">
        <f ca="1"/>
        <v>BHP 6 3/4 10/19/75 nc-25</v>
      </c>
      <c r="N41" s="4" t="str">
        <f ca="1"/>
        <v>Basic Materials</v>
      </c>
      <c r="O41" s="4" t="str">
        <f ca="1"/>
        <v>SSELN</v>
      </c>
      <c r="P41" s="4" t="str">
        <f ca="1"/>
        <v>TRAFIG</v>
      </c>
      <c r="T41" s="4" t="s">
        <v>523</v>
      </c>
      <c r="U41" s="2" t="s">
        <v>591</v>
      </c>
      <c r="V41" s="2"/>
      <c r="X41" s="4" t="str">
        <f ca="1"/>
        <v>TRAFIG</v>
      </c>
      <c r="Y41" s="2">
        <f ca="1"/>
        <v>2</v>
      </c>
    </row>
    <row r="42" spans="5:25" x14ac:dyDescent="0.25">
      <c r="E42" s="4" t="s">
        <v>267</v>
      </c>
      <c r="F42" s="4" t="str">
        <f ca="1"/>
        <v>USQ12441AA19</v>
      </c>
      <c r="G42" s="4" t="str">
        <f ca="1"/>
        <v>BHP 6 1/4 10/19/75</v>
      </c>
      <c r="H42" s="4" t="str">
        <f ca="1"/>
        <v>BHP</v>
      </c>
      <c r="I42" s="4">
        <f ca="1"/>
        <v>6.25</v>
      </c>
      <c r="J42" s="20" t="str">
        <f ca="1"/>
        <v>19 Oct 20</v>
      </c>
      <c r="K42" s="20" t="str">
        <f ca="1"/>
        <v>CALLABLE</v>
      </c>
      <c r="L42" s="31">
        <f ca="1"/>
        <v>1000000000</v>
      </c>
      <c r="M42" s="4" t="str">
        <f ca="1"/>
        <v>BHP 6 1/4 10/19/75 nc-20</v>
      </c>
      <c r="N42" s="4" t="str">
        <f ca="1"/>
        <v>Basic Materials</v>
      </c>
      <c r="O42" s="4" t="str">
        <f ca="1"/>
        <v>ALLRNV</v>
      </c>
      <c r="P42" s="4" t="str">
        <f ca="1"/>
        <v>ULFP</v>
      </c>
      <c r="T42" s="4" t="s">
        <v>532</v>
      </c>
      <c r="U42" s="2" t="s">
        <v>591</v>
      </c>
      <c r="V42" s="2"/>
      <c r="X42" s="4" t="str">
        <f ca="1"/>
        <v>ULFP</v>
      </c>
      <c r="Y42" s="2">
        <f ca="1"/>
        <v>2</v>
      </c>
    </row>
    <row r="43" spans="5:25" x14ac:dyDescent="0.25">
      <c r="E43" s="4" t="s">
        <v>268</v>
      </c>
      <c r="F43" s="4" t="str">
        <f ca="1"/>
        <v>XS1309437215</v>
      </c>
      <c r="G43" s="4" t="str">
        <f ca="1"/>
        <v>BHP 6 1/2 10/22/77</v>
      </c>
      <c r="H43" s="4" t="str">
        <f ca="1"/>
        <v>BHP</v>
      </c>
      <c r="I43" s="4">
        <f ca="1"/>
        <v>6.5</v>
      </c>
      <c r="J43" s="20" t="str">
        <f ca="1"/>
        <v>22 Oct 22</v>
      </c>
      <c r="K43" s="20" t="str">
        <f ca="1"/>
        <v>CALLABLE</v>
      </c>
      <c r="L43" s="31">
        <f ca="1"/>
        <v>600000000</v>
      </c>
      <c r="M43" s="4" t="str">
        <f ca="1"/>
        <v>BHP 6 1/2 10/22/77 nc-22</v>
      </c>
      <c r="N43" s="4" t="str">
        <f ca="1"/>
        <v>Basic Materials</v>
      </c>
      <c r="O43" s="4" t="str">
        <f ca="1"/>
        <v>ORSTED</v>
      </c>
      <c r="P43" s="4" t="str">
        <f ca="1"/>
        <v>VATFAL</v>
      </c>
      <c r="T43" s="4" t="s">
        <v>501</v>
      </c>
      <c r="U43" s="2" t="s">
        <v>591</v>
      </c>
      <c r="V43" s="2"/>
      <c r="X43" s="4" t="str">
        <f ca="1"/>
        <v>VATFAL</v>
      </c>
      <c r="Y43" s="2">
        <f ca="1"/>
        <v>2</v>
      </c>
    </row>
    <row r="44" spans="5:25" x14ac:dyDescent="0.25">
      <c r="E44" s="4" t="s">
        <v>269</v>
      </c>
      <c r="F44" s="4" t="str">
        <f ca="1"/>
        <v>XS0969341147</v>
      </c>
      <c r="G44" s="4" t="str">
        <f ca="1"/>
        <v>AMXLMM 6 3/8 09/06/73</v>
      </c>
      <c r="H44" s="4" t="str">
        <f ca="1"/>
        <v>AMXLMM</v>
      </c>
      <c r="I44" s="4">
        <f ca="1"/>
        <v>6.375</v>
      </c>
      <c r="J44" s="20" t="str">
        <f ca="1"/>
        <v>06 Sep 23</v>
      </c>
      <c r="K44" s="20" t="str">
        <f ca="1"/>
        <v>CALLABLE</v>
      </c>
      <c r="L44" s="31">
        <f ca="1"/>
        <v>550000000</v>
      </c>
      <c r="M44" s="4" t="str">
        <f ca="1"/>
        <v>AMXLMM 6 3/8 09/06/73 nc-23</v>
      </c>
      <c r="N44" s="4" t="str">
        <f ca="1"/>
        <v>Communications</v>
      </c>
      <c r="O44" s="4" t="str">
        <f ca="1"/>
        <v>STEDIN</v>
      </c>
      <c r="P44" s="4" t="str">
        <f ca="1"/>
        <v>VLVY</v>
      </c>
      <c r="T44" s="4" t="s">
        <v>502</v>
      </c>
      <c r="U44" s="2" t="s">
        <v>591</v>
      </c>
      <c r="V44" s="2"/>
      <c r="X44" s="4" t="str">
        <f ca="1"/>
        <v>VLVY</v>
      </c>
      <c r="Y44" s="2">
        <f ca="1"/>
        <v>2</v>
      </c>
    </row>
    <row r="45" spans="5:25" x14ac:dyDescent="0.25">
      <c r="E45" s="4" t="s">
        <v>270</v>
      </c>
      <c r="F45" s="4" t="str">
        <f ca="1"/>
        <v>XS0969342384</v>
      </c>
      <c r="G45" s="4" t="str">
        <f ca="1"/>
        <v>AMXLMM 6 3/8 09/06/73</v>
      </c>
      <c r="H45" s="4" t="str">
        <f ca="1"/>
        <v>AMXLMM</v>
      </c>
      <c r="I45" s="4">
        <f ca="1"/>
        <v>6.375</v>
      </c>
      <c r="J45" s="20" t="str">
        <f ca="1"/>
        <v>06 Sep 20</v>
      </c>
      <c r="K45" s="20" t="str">
        <f ca="1"/>
        <v>CALLABLE</v>
      </c>
      <c r="L45" s="31">
        <f ca="1"/>
        <v>550000000</v>
      </c>
      <c r="M45" s="4" t="str">
        <f ca="1"/>
        <v>AMXLMM 6 3/8 09/06/73 nc-20</v>
      </c>
      <c r="N45" s="4" t="str">
        <f ca="1"/>
        <v>Communications</v>
      </c>
      <c r="O45" s="4" t="str">
        <f ca="1"/>
        <v>EDPPL</v>
      </c>
      <c r="P45" s="4" t="str">
        <f ca="1"/>
        <v>VOD</v>
      </c>
      <c r="T45" s="4" t="s">
        <v>543</v>
      </c>
      <c r="U45" s="2" t="s">
        <v>590</v>
      </c>
      <c r="V45" s="2"/>
      <c r="X45" s="4" t="str">
        <f ca="1"/>
        <v>VOD</v>
      </c>
      <c r="Y45" s="2">
        <f ca="1"/>
        <v>5</v>
      </c>
    </row>
    <row r="46" spans="5:25" x14ac:dyDescent="0.25">
      <c r="E46" s="4" t="s">
        <v>271</v>
      </c>
      <c r="F46" s="4" t="str">
        <f ca="1"/>
        <v>XS1222591023</v>
      </c>
      <c r="G46" s="4" t="str">
        <f ca="1"/>
        <v>BERTEL 3 04/23/75</v>
      </c>
      <c r="H46" s="4" t="str">
        <f ca="1"/>
        <v>BERTEL</v>
      </c>
      <c r="I46" s="4">
        <f ca="1"/>
        <v>3</v>
      </c>
      <c r="J46" s="20" t="str">
        <f ca="1"/>
        <v>23 Apr 23</v>
      </c>
      <c r="K46" s="20" t="str">
        <f ca="1"/>
        <v>CALLABLE</v>
      </c>
      <c r="L46" s="31">
        <f ca="1"/>
        <v>650000000</v>
      </c>
      <c r="M46" s="4" t="str">
        <f ca="1"/>
        <v>BERTEL 3 04/23/75 nc-23</v>
      </c>
      <c r="N46" s="4" t="str">
        <f ca="1"/>
        <v>Communications</v>
      </c>
      <c r="O46" s="4" t="str">
        <f ca="1"/>
        <v>ELIASO</v>
      </c>
      <c r="P46" s="4" t="str">
        <f ca="1"/>
        <v>VW</v>
      </c>
      <c r="T46" s="4" t="s">
        <v>545</v>
      </c>
      <c r="U46" s="2" t="s">
        <v>590</v>
      </c>
      <c r="V46" s="2"/>
      <c r="X46" s="4" t="str">
        <f ca="1"/>
        <v>VW</v>
      </c>
      <c r="Y46" s="2">
        <f ca="1"/>
        <v>9</v>
      </c>
    </row>
    <row r="47" spans="5:25" x14ac:dyDescent="0.25">
      <c r="E47" s="4" t="s">
        <v>272</v>
      </c>
      <c r="F47" s="4" t="str">
        <f ca="1"/>
        <v>XS1222594472</v>
      </c>
      <c r="G47" s="4" t="str">
        <f ca="1"/>
        <v>BERTEL 3 1/2 04/23/75</v>
      </c>
      <c r="H47" s="4" t="str">
        <f ca="1"/>
        <v>BERTEL</v>
      </c>
      <c r="I47" s="4">
        <f ca="1"/>
        <v>3.5</v>
      </c>
      <c r="J47" s="20" t="str">
        <f ca="1"/>
        <v>23 Apr 27</v>
      </c>
      <c r="K47" s="20" t="str">
        <f ca="1"/>
        <v>CALLABLE</v>
      </c>
      <c r="L47" s="31">
        <f ca="1"/>
        <v>600000000</v>
      </c>
      <c r="M47" s="4" t="str">
        <f ca="1"/>
        <v>BERTEL 3 1/2 04/23/75 nc-27</v>
      </c>
      <c r="N47" s="4" t="str">
        <f ca="1"/>
        <v>Communications</v>
      </c>
      <c r="O47" s="4" t="str">
        <f ca="1"/>
        <v>VLVY</v>
      </c>
      <c r="T47" s="4" t="s">
        <v>481</v>
      </c>
      <c r="U47" s="2" t="s">
        <v>592</v>
      </c>
      <c r="V47" s="2"/>
    </row>
    <row r="48" spans="5:25" x14ac:dyDescent="0.25">
      <c r="E48" s="4" t="s">
        <v>273</v>
      </c>
      <c r="F48" s="4" t="str">
        <f ca="1"/>
        <v>USN4297BBC74</v>
      </c>
      <c r="G48" s="4" t="str">
        <f ca="1"/>
        <v>KPN 7 03/28/73</v>
      </c>
      <c r="H48" s="4" t="str">
        <f ca="1"/>
        <v>KPN</v>
      </c>
      <c r="I48" s="4">
        <f ca="1"/>
        <v>7</v>
      </c>
      <c r="J48" s="20" t="str">
        <f ca="1"/>
        <v>28 Mar 23</v>
      </c>
      <c r="K48" s="20" t="str">
        <f ca="1"/>
        <v>CALLABLE</v>
      </c>
      <c r="L48" s="31">
        <f ca="1"/>
        <v>600000000</v>
      </c>
      <c r="M48" s="4" t="str">
        <f ca="1"/>
        <v>KPN 7 03/28/73 nc-23</v>
      </c>
      <c r="N48" s="4" t="str">
        <f ca="1"/>
        <v>Communications</v>
      </c>
      <c r="O48" s="4" t="str">
        <f ca="1"/>
        <v>VW</v>
      </c>
      <c r="T48" s="4" t="s">
        <v>482</v>
      </c>
      <c r="U48" s="2" t="s">
        <v>593</v>
      </c>
      <c r="V48" s="2"/>
    </row>
    <row r="49" spans="5:22" x14ac:dyDescent="0.25">
      <c r="E49" s="4" t="s">
        <v>274</v>
      </c>
      <c r="F49" s="4" t="str">
        <f ca="1"/>
        <v>XS2069101868</v>
      </c>
      <c r="G49" s="4" t="str">
        <f ca="1"/>
        <v>KPN 2 PERP</v>
      </c>
      <c r="H49" s="4" t="str">
        <f ca="1"/>
        <v>KPN</v>
      </c>
      <c r="I49" s="4">
        <f ca="1"/>
        <v>2</v>
      </c>
      <c r="J49" s="20" t="str">
        <f ca="1"/>
        <v>08 Nov 24</v>
      </c>
      <c r="K49" s="20" t="str">
        <f ca="1"/>
        <v>PERP/CALL</v>
      </c>
      <c r="L49" s="31">
        <f ca="1"/>
        <v>500000000</v>
      </c>
      <c r="M49" s="4" t="str">
        <f ca="1"/>
        <v>KPN 2 PERP nc-24</v>
      </c>
      <c r="N49" s="4" t="str">
        <f ca="1"/>
        <v>Communications</v>
      </c>
      <c r="O49" s="4" t="str">
        <f ca="1"/>
        <v>ACFP</v>
      </c>
      <c r="T49" s="4" t="s">
        <v>515</v>
      </c>
      <c r="U49" s="2" t="s">
        <v>588</v>
      </c>
      <c r="V49" s="2"/>
    </row>
    <row r="50" spans="5:22" x14ac:dyDescent="0.25">
      <c r="E50" s="4" t="s">
        <v>275</v>
      </c>
      <c r="F50" s="4" t="str">
        <f ca="1"/>
        <v>XS1590787799</v>
      </c>
      <c r="G50" s="4" t="str">
        <f ca="1"/>
        <v>TELIAS 3 04/04/78</v>
      </c>
      <c r="H50" s="4" t="str">
        <f ca="1"/>
        <v>TELIAS</v>
      </c>
      <c r="I50" s="4">
        <f ca="1"/>
        <v>3</v>
      </c>
      <c r="J50" s="20" t="str">
        <f ca="1"/>
        <v>04 Apr 23</v>
      </c>
      <c r="K50" s="20" t="str">
        <f ca="1"/>
        <v>CALLABLE</v>
      </c>
      <c r="L50" s="31">
        <f ca="1"/>
        <v>900000000</v>
      </c>
      <c r="M50" s="4" t="str">
        <f ca="1"/>
        <v>TELIAS 3 04/04/78 nc-23</v>
      </c>
      <c r="N50" s="4" t="str">
        <f ca="1"/>
        <v>Communications</v>
      </c>
      <c r="O50" s="4" t="str">
        <f ca="1"/>
        <v>AFFP</v>
      </c>
      <c r="T50" s="4" t="s">
        <v>546</v>
      </c>
      <c r="U50" s="2" t="s">
        <v>593</v>
      </c>
      <c r="V50" s="2"/>
    </row>
    <row r="51" spans="5:22" x14ac:dyDescent="0.25">
      <c r="E51" s="4" t="s">
        <v>276</v>
      </c>
      <c r="F51" s="4" t="str">
        <f ca="1"/>
        <v>XS2082429890</v>
      </c>
      <c r="G51" s="4" t="str">
        <f ca="1"/>
        <v>TELIAS 1 3/8 05/11/81</v>
      </c>
      <c r="H51" s="4" t="str">
        <f ca="1"/>
        <v>TELIAS</v>
      </c>
      <c r="I51" s="4">
        <f ca="1"/>
        <v>1.375</v>
      </c>
      <c r="J51" s="20" t="str">
        <f ca="1"/>
        <v>11 Feb 26</v>
      </c>
      <c r="K51" s="20" t="str">
        <f ca="1"/>
        <v>CALLABLE</v>
      </c>
      <c r="L51" s="31">
        <f ca="1"/>
        <v>500000000</v>
      </c>
      <c r="M51" s="4" t="str">
        <f ca="1"/>
        <v>TELIAS 1 3/8 05/11/81 nc-26</v>
      </c>
      <c r="N51" s="4" t="str">
        <f ca="1"/>
        <v>Communications</v>
      </c>
      <c r="O51" s="4" t="str">
        <f ca="1"/>
        <v>LHAGR</v>
      </c>
      <c r="T51" s="4" t="s">
        <v>508</v>
      </c>
      <c r="U51" s="2" t="s">
        <v>592</v>
      </c>
      <c r="V51" s="2"/>
    </row>
    <row r="52" spans="5:22" x14ac:dyDescent="0.25">
      <c r="E52" s="4" t="s">
        <v>277</v>
      </c>
      <c r="F52" s="4" t="str">
        <f ca="1"/>
        <v>XS1405777746</v>
      </c>
      <c r="G52" s="4" t="str">
        <f ca="1"/>
        <v>SESGFP 4 5/8 PERP</v>
      </c>
      <c r="H52" s="4" t="str">
        <f ca="1"/>
        <v>SESGFP</v>
      </c>
      <c r="I52" s="4">
        <f ca="1"/>
        <v>4.625</v>
      </c>
      <c r="J52" s="20" t="str">
        <f ca="1"/>
        <v>02 Jan 22</v>
      </c>
      <c r="K52" s="20" t="str">
        <f ca="1"/>
        <v>PERP/CALL</v>
      </c>
      <c r="L52" s="31">
        <f ca="1"/>
        <v>750000000</v>
      </c>
      <c r="M52" s="4" t="str">
        <f ca="1"/>
        <v>SESGFP 4 5/8 PERP nc-22</v>
      </c>
      <c r="N52" s="4" t="str">
        <f ca="1"/>
        <v>Communications</v>
      </c>
      <c r="O52" s="4" t="str">
        <f ca="1"/>
        <v>WIEAV</v>
      </c>
      <c r="T52" s="4" t="s">
        <v>527</v>
      </c>
      <c r="U52" s="2" t="s">
        <v>593</v>
      </c>
      <c r="V52" s="2"/>
    </row>
    <row r="53" spans="5:22" x14ac:dyDescent="0.25">
      <c r="E53" s="4" t="s">
        <v>278</v>
      </c>
      <c r="F53" s="4" t="str">
        <f ca="1"/>
        <v>XS1405765659</v>
      </c>
      <c r="G53" s="4" t="str">
        <f ca="1"/>
        <v>SESGFP 5 5/8 PERP</v>
      </c>
      <c r="H53" s="4" t="str">
        <f ca="1"/>
        <v>SESGFP</v>
      </c>
      <c r="I53" s="4">
        <f ca="1"/>
        <v>5.625</v>
      </c>
      <c r="J53" s="20" t="str">
        <f ca="1"/>
        <v>29 Jan 24</v>
      </c>
      <c r="K53" s="20" t="str">
        <f ca="1"/>
        <v>PERP/CALL</v>
      </c>
      <c r="L53" s="31">
        <f ca="1"/>
        <v>550000000</v>
      </c>
      <c r="M53" s="4" t="str">
        <f ca="1"/>
        <v>SESGFP 5 5/8 PERP nc-24</v>
      </c>
      <c r="N53" s="4" t="str">
        <f ca="1"/>
        <v>Communications</v>
      </c>
      <c r="O53" s="4" t="str">
        <f ca="1"/>
        <v>FERSM</v>
      </c>
      <c r="T53" s="4" t="s">
        <v>449</v>
      </c>
      <c r="U53" s="2" t="s">
        <v>587</v>
      </c>
      <c r="V53" s="2"/>
    </row>
    <row r="54" spans="5:22" x14ac:dyDescent="0.25">
      <c r="E54" s="4" t="s">
        <v>279</v>
      </c>
      <c r="F54" s="4" t="str">
        <f ca="1"/>
        <v>XS1115490523</v>
      </c>
      <c r="G54" s="4" t="str">
        <f ca="1"/>
        <v>ORAFP 4 PERP</v>
      </c>
      <c r="H54" s="4" t="str">
        <f ca="1"/>
        <v>ORAFP</v>
      </c>
      <c r="I54" s="4">
        <f ca="1"/>
        <v>4</v>
      </c>
      <c r="J54" s="20" t="str">
        <f ca="1"/>
        <v>01 Oct 21</v>
      </c>
      <c r="K54" s="20" t="str">
        <f ca="1"/>
        <v>PERP/CALL</v>
      </c>
      <c r="L54" s="31">
        <f ca="1"/>
        <v>500001000</v>
      </c>
      <c r="M54" s="4" t="str">
        <f ca="1"/>
        <v>ORAFP 4 PERP nc-21</v>
      </c>
      <c r="N54" s="4" t="str">
        <f ca="1"/>
        <v>Communications</v>
      </c>
      <c r="O54" s="4" t="str">
        <f ca="1"/>
        <v>SBRYLN</v>
      </c>
      <c r="T54" s="4" t="s">
        <v>487</v>
      </c>
      <c r="U54" s="2" t="s">
        <v>592</v>
      </c>
      <c r="V54" s="2"/>
    </row>
    <row r="55" spans="5:22" x14ac:dyDescent="0.25">
      <c r="E55" s="4" t="s">
        <v>280</v>
      </c>
      <c r="F55" s="4" t="str">
        <f ca="1"/>
        <v>XS1028599287</v>
      </c>
      <c r="G55" s="4" t="str">
        <f ca="1"/>
        <v>ORAFP 5 1/4 PERP</v>
      </c>
      <c r="H55" s="4" t="str">
        <f ca="1"/>
        <v>ORAFP</v>
      </c>
      <c r="I55" s="4">
        <f ca="1"/>
        <v>5.25</v>
      </c>
      <c r="J55" s="20" t="str">
        <f ca="1"/>
        <v>07 Feb 24</v>
      </c>
      <c r="K55" s="20" t="str">
        <f ca="1"/>
        <v>PERP/CALL</v>
      </c>
      <c r="L55" s="31">
        <f ca="1"/>
        <v>1000000000</v>
      </c>
      <c r="M55" s="4" t="str">
        <f ca="1"/>
        <v>ORAFP 5 1/4 PERP nc-24</v>
      </c>
      <c r="N55" s="4" t="str">
        <f ca="1"/>
        <v>Communications</v>
      </c>
      <c r="O55" s="4" t="str">
        <f ca="1"/>
        <v>DBOERS</v>
      </c>
      <c r="T55" s="4" t="s">
        <v>541</v>
      </c>
      <c r="U55" s="2" t="s">
        <v>592</v>
      </c>
      <c r="V55" s="2"/>
    </row>
    <row r="56" spans="5:22" x14ac:dyDescent="0.25">
      <c r="E56" s="4" t="s">
        <v>281</v>
      </c>
      <c r="F56" s="4" t="str">
        <f ca="1"/>
        <v>FR0013413887</v>
      </c>
      <c r="G56" s="4" t="str">
        <f ca="1"/>
        <v>ORAFP 2 3/8 PERP</v>
      </c>
      <c r="H56" s="4" t="str">
        <f ca="1"/>
        <v>ORAFP</v>
      </c>
      <c r="I56" s="4">
        <f ca="1"/>
        <v>2.375</v>
      </c>
      <c r="J56" s="20" t="str">
        <f ca="1"/>
        <v>15 Jan 25</v>
      </c>
      <c r="K56" s="20" t="str">
        <f ca="1"/>
        <v>PERP/CALL</v>
      </c>
      <c r="L56" s="31">
        <f ca="1"/>
        <v>1000000000</v>
      </c>
      <c r="M56" s="4" t="str">
        <f ca="1"/>
        <v>ORAFP 2 3/8 PERP nc-25</v>
      </c>
      <c r="N56" s="4" t="str">
        <f ca="1"/>
        <v>Communications</v>
      </c>
      <c r="O56" s="4" t="str">
        <f ca="1"/>
        <v>ANNGR</v>
      </c>
      <c r="T56" s="4" t="s">
        <v>484</v>
      </c>
      <c r="U56" s="2" t="s">
        <v>592</v>
      </c>
      <c r="V56" s="2"/>
    </row>
    <row r="57" spans="5:22" x14ac:dyDescent="0.25">
      <c r="E57" s="4" t="s">
        <v>282</v>
      </c>
      <c r="F57" s="4" t="str">
        <f ca="1"/>
        <v>XS1115498260</v>
      </c>
      <c r="G57" s="4" t="str">
        <f ca="1"/>
        <v>ORAFP 5 PERP</v>
      </c>
      <c r="H57" s="4" t="str">
        <f ca="1"/>
        <v>ORAFP</v>
      </c>
      <c r="I57" s="4">
        <f ca="1"/>
        <v>5</v>
      </c>
      <c r="J57" s="20" t="str">
        <f ca="1"/>
        <v>01 Oct 26</v>
      </c>
      <c r="K57" s="20" t="str">
        <f ca="1"/>
        <v>PERP/CALL</v>
      </c>
      <c r="L57" s="31">
        <f ca="1"/>
        <v>1250000000</v>
      </c>
      <c r="M57" s="4" t="str">
        <f ca="1"/>
        <v>ORAFP 5 PERP nc-26</v>
      </c>
      <c r="N57" s="4" t="str">
        <f ca="1"/>
        <v>Communications</v>
      </c>
      <c r="O57" s="4" t="str">
        <f ca="1"/>
        <v>ULFP</v>
      </c>
      <c r="T57" s="4" t="s">
        <v>489</v>
      </c>
      <c r="U57" s="2" t="s">
        <v>592</v>
      </c>
      <c r="V57" s="2"/>
    </row>
    <row r="58" spans="5:22" x14ac:dyDescent="0.25">
      <c r="E58" s="4" t="s">
        <v>283</v>
      </c>
      <c r="F58" s="4" t="str">
        <f ca="1"/>
        <v>FR0013447877</v>
      </c>
      <c r="G58" s="4" t="str">
        <f ca="1"/>
        <v>ORAFP 1 3/4 PERP</v>
      </c>
      <c r="H58" s="4" t="str">
        <f ca="1"/>
        <v>ORAFP</v>
      </c>
      <c r="I58" s="4">
        <f ca="1"/>
        <v>1.75</v>
      </c>
      <c r="J58" s="20" t="str">
        <f ca="1"/>
        <v>19 Dec 26</v>
      </c>
      <c r="K58" s="20" t="str">
        <f ca="1"/>
        <v>PERP/CALL</v>
      </c>
      <c r="L58" s="31">
        <f ca="1"/>
        <v>500000000</v>
      </c>
      <c r="M58" s="4" t="str">
        <f ca="1"/>
        <v>ORAFP 1 3/4 PERP nc-26</v>
      </c>
      <c r="N58" s="4" t="str">
        <f ca="1"/>
        <v>Communications</v>
      </c>
      <c r="O58" s="4" t="str">
        <f ca="1"/>
        <v>AKFAST</v>
      </c>
      <c r="T58" s="4" t="s">
        <v>538</v>
      </c>
      <c r="U58" s="2" t="s">
        <v>592</v>
      </c>
      <c r="V58" s="2"/>
    </row>
    <row r="59" spans="5:22" x14ac:dyDescent="0.25">
      <c r="E59" s="4" t="s">
        <v>284</v>
      </c>
      <c r="F59" s="4" t="str">
        <f ca="1"/>
        <v>XS1028597315</v>
      </c>
      <c r="G59" s="4" t="str">
        <f ca="1"/>
        <v>ORAFP 5 7/8 PERP</v>
      </c>
      <c r="H59" s="4" t="str">
        <f ca="1"/>
        <v>ORAFP</v>
      </c>
      <c r="I59" s="4">
        <f ca="1"/>
        <v>5.875</v>
      </c>
      <c r="J59" s="20" t="str">
        <f ca="1"/>
        <v>07 Feb 22</v>
      </c>
      <c r="K59" s="20" t="str">
        <f ca="1"/>
        <v>PERP/CALL</v>
      </c>
      <c r="L59" s="31">
        <f ca="1"/>
        <v>650000000</v>
      </c>
      <c r="M59" s="4" t="str">
        <f ca="1"/>
        <v>ORAFP 5 7/8 PERP nc-22</v>
      </c>
      <c r="N59" s="4" t="str">
        <f ca="1"/>
        <v>Communications</v>
      </c>
      <c r="O59" s="4" t="str">
        <f ca="1"/>
        <v>BALDER</v>
      </c>
      <c r="T59" s="4" t="s">
        <v>510</v>
      </c>
      <c r="U59" s="2" t="s">
        <v>592</v>
      </c>
      <c r="V59" s="2"/>
    </row>
    <row r="60" spans="5:22" x14ac:dyDescent="0.25">
      <c r="E60" s="4" t="s">
        <v>285</v>
      </c>
      <c r="F60" s="4" t="str">
        <f ca="1"/>
        <v>XS1115502988</v>
      </c>
      <c r="G60" s="4" t="str">
        <f ca="1"/>
        <v>ORAFP 5 3/4 PERP</v>
      </c>
      <c r="H60" s="4" t="str">
        <f ca="1"/>
        <v>ORAFP</v>
      </c>
      <c r="I60" s="4">
        <f ca="1"/>
        <v>5.75</v>
      </c>
      <c r="J60" s="20" t="str">
        <f ca="1"/>
        <v>01 Apr 23</v>
      </c>
      <c r="K60" s="20" t="str">
        <f ca="1"/>
        <v>PERP/CALL</v>
      </c>
      <c r="L60" s="31">
        <f ca="1"/>
        <v>600000000</v>
      </c>
      <c r="M60" s="4" t="str">
        <f ca="1"/>
        <v>ORAFP 5 3/4 PERP nc-23</v>
      </c>
      <c r="N60" s="4" t="str">
        <f ca="1"/>
        <v>Communications</v>
      </c>
      <c r="O60" s="4" t="str">
        <f ca="1"/>
        <v>TLGGR</v>
      </c>
      <c r="T60" s="4" t="s">
        <v>526</v>
      </c>
      <c r="U60" s="2" t="s">
        <v>592</v>
      </c>
      <c r="V60" s="2"/>
    </row>
    <row r="61" spans="5:22" x14ac:dyDescent="0.25">
      <c r="E61" s="4" t="s">
        <v>286</v>
      </c>
      <c r="F61" s="4" t="str">
        <f ca="1"/>
        <v>XS1490960942</v>
      </c>
      <c r="G61" s="4" t="str">
        <f ca="1"/>
        <v>TELEFO 3 3/4 PERP</v>
      </c>
      <c r="H61" s="4" t="str">
        <f ca="1"/>
        <v>TELEFO</v>
      </c>
      <c r="I61" s="4">
        <f ca="1"/>
        <v>3.75</v>
      </c>
      <c r="J61" s="20" t="str">
        <f ca="1"/>
        <v>15 Mar 22</v>
      </c>
      <c r="K61" s="20" t="str">
        <f ca="1"/>
        <v>PERP/CALL</v>
      </c>
      <c r="L61" s="31">
        <f ca="1"/>
        <v>1000000000</v>
      </c>
      <c r="M61" s="4" t="str">
        <f ca="1"/>
        <v>TELEFO 3 3/4 PERP nc-22</v>
      </c>
      <c r="N61" s="4" t="str">
        <f ca="1"/>
        <v>Communications</v>
      </c>
      <c r="O61" s="4" t="str">
        <f ca="1"/>
        <v>HEIBOS</v>
      </c>
      <c r="T61" s="4" t="s">
        <v>488</v>
      </c>
      <c r="U61" s="2" t="s">
        <v>592</v>
      </c>
      <c r="V61" s="2"/>
    </row>
    <row r="62" spans="5:22" x14ac:dyDescent="0.25">
      <c r="E62" s="4" t="s">
        <v>287</v>
      </c>
      <c r="F62" s="4" t="str">
        <f ca="1"/>
        <v>XS1731823255</v>
      </c>
      <c r="G62" s="4" t="str">
        <f ca="1"/>
        <v>TELEFO 2 5/8 PERP</v>
      </c>
      <c r="H62" s="4" t="str">
        <f ca="1"/>
        <v>TELEFO</v>
      </c>
      <c r="I62" s="4">
        <f ca="1"/>
        <v>2.625</v>
      </c>
      <c r="J62" s="20" t="str">
        <f ca="1"/>
        <v>07 Mar 23</v>
      </c>
      <c r="K62" s="20" t="str">
        <f ca="1"/>
        <v>PERP/CALL</v>
      </c>
      <c r="L62" s="31">
        <f ca="1"/>
        <v>1000000000</v>
      </c>
      <c r="M62" s="4" t="str">
        <f ca="1"/>
        <v>TELEFO 2 5/8 PERP nc-23</v>
      </c>
      <c r="N62" s="4" t="str">
        <f ca="1"/>
        <v>Communications</v>
      </c>
      <c r="O62" s="4" t="str">
        <f ca="1"/>
        <v>SBBBSS</v>
      </c>
      <c r="T62" s="4" t="s">
        <v>509</v>
      </c>
      <c r="U62" s="2" t="s">
        <v>592</v>
      </c>
      <c r="V62" s="2"/>
    </row>
    <row r="63" spans="5:22" x14ac:dyDescent="0.25">
      <c r="E63" s="4" t="s">
        <v>288</v>
      </c>
      <c r="F63" s="4" t="str">
        <f ca="1"/>
        <v>XS1795406575</v>
      </c>
      <c r="G63" s="4" t="str">
        <f ca="1"/>
        <v>TELEFO 3 PERP</v>
      </c>
      <c r="H63" s="4" t="str">
        <f ca="1"/>
        <v>TELEFO</v>
      </c>
      <c r="I63" s="4">
        <f ca="1"/>
        <v>3</v>
      </c>
      <c r="J63" s="20" t="str">
        <f ca="1"/>
        <v>04 Sep 23</v>
      </c>
      <c r="K63" s="20" t="str">
        <f ca="1"/>
        <v>PERP/CALL</v>
      </c>
      <c r="L63" s="31">
        <f ca="1"/>
        <v>1250000000</v>
      </c>
      <c r="M63" s="4" t="str">
        <f ca="1"/>
        <v>TELEFO 3 PERP nc-23</v>
      </c>
      <c r="N63" s="4" t="str">
        <f ca="1"/>
        <v>Communications</v>
      </c>
      <c r="O63" s="4" t="str">
        <f ca="1"/>
        <v>ARNDTN</v>
      </c>
      <c r="T63" s="4" t="s">
        <v>497</v>
      </c>
      <c r="U63" s="2" t="s">
        <v>592</v>
      </c>
      <c r="V63" s="2"/>
    </row>
    <row r="64" spans="5:22" x14ac:dyDescent="0.25">
      <c r="E64" s="4" t="s">
        <v>289</v>
      </c>
      <c r="F64" s="4" t="str">
        <f ca="1"/>
        <v>XS1050461034</v>
      </c>
      <c r="G64" s="4" t="str">
        <f ca="1"/>
        <v>TELEFO 5 7/8 PERP</v>
      </c>
      <c r="H64" s="4" t="str">
        <f ca="1"/>
        <v>TELEFO</v>
      </c>
      <c r="I64" s="4">
        <f ca="1"/>
        <v>5.875</v>
      </c>
      <c r="J64" s="20" t="str">
        <f ca="1"/>
        <v>31 Mar 24</v>
      </c>
      <c r="K64" s="20" t="str">
        <f ca="1"/>
        <v>PERP/CALL</v>
      </c>
      <c r="L64" s="31">
        <f ca="1"/>
        <v>1000000000</v>
      </c>
      <c r="M64" s="4" t="str">
        <f ca="1"/>
        <v>TELEFO 5 7/8 PERP nc-24</v>
      </c>
      <c r="N64" s="4" t="str">
        <f ca="1"/>
        <v>Communications</v>
      </c>
      <c r="O64" s="4" t="str">
        <f ca="1"/>
        <v>GYCGR</v>
      </c>
      <c r="T64" s="4" t="s">
        <v>513</v>
      </c>
      <c r="U64" s="2" t="s">
        <v>593</v>
      </c>
      <c r="V64" s="2"/>
    </row>
    <row r="65" spans="5:22" x14ac:dyDescent="0.25">
      <c r="E65" s="4" t="s">
        <v>290</v>
      </c>
      <c r="F65" s="4" t="str">
        <f ca="1"/>
        <v>XS1933828433</v>
      </c>
      <c r="G65" s="4" t="str">
        <f ca="1"/>
        <v>TELEFO 4 3/8 PERP</v>
      </c>
      <c r="H65" s="4" t="str">
        <f ca="1"/>
        <v>TELEFO</v>
      </c>
      <c r="I65" s="4">
        <f ca="1"/>
        <v>4.375</v>
      </c>
      <c r="J65" s="20" t="str">
        <f ca="1"/>
        <v>14 Dec 24</v>
      </c>
      <c r="K65" s="20" t="str">
        <f ca="1"/>
        <v>PERP/CALL</v>
      </c>
      <c r="L65" s="31">
        <f ca="1"/>
        <v>1300000000</v>
      </c>
      <c r="M65" s="4" t="str">
        <f ca="1"/>
        <v>TELEFO 4 3/8 PERP nc-24</v>
      </c>
      <c r="N65" s="4" t="str">
        <f ca="1"/>
        <v>Communications</v>
      </c>
      <c r="O65" s="4" t="str">
        <f ca="1"/>
        <v>CPIPGR</v>
      </c>
      <c r="T65" s="4" t="s">
        <v>533</v>
      </c>
      <c r="U65" s="2" t="s">
        <v>588</v>
      </c>
      <c r="V65" s="2"/>
    </row>
    <row r="66" spans="5:22" x14ac:dyDescent="0.25">
      <c r="E66" s="4" t="s">
        <v>291</v>
      </c>
      <c r="F66" s="4" t="str">
        <f ca="1"/>
        <v>XS1795406658</v>
      </c>
      <c r="G66" s="4" t="str">
        <f ca="1"/>
        <v>TELEFO 3 7/8 PERP</v>
      </c>
      <c r="H66" s="4" t="str">
        <f ca="1"/>
        <v>TELEFO</v>
      </c>
      <c r="I66" s="4">
        <f ca="1"/>
        <v>3.875</v>
      </c>
      <c r="J66" s="20" t="str">
        <f ca="1"/>
        <v>22 Jun 26</v>
      </c>
      <c r="K66" s="20" t="str">
        <f ca="1"/>
        <v>PERP/CALL</v>
      </c>
      <c r="L66" s="31">
        <f ca="1"/>
        <v>1000000000</v>
      </c>
      <c r="M66" s="4" t="str">
        <f ca="1"/>
        <v>TELEFO 3 7/8 PERP nc-26</v>
      </c>
      <c r="N66" s="4" t="str">
        <f ca="1"/>
        <v>Communications</v>
      </c>
      <c r="O66" s="4" t="str">
        <f ca="1"/>
        <v>JUSTLN</v>
      </c>
      <c r="T66" s="4" t="s">
        <v>496</v>
      </c>
      <c r="U66" s="2" t="s">
        <v>593</v>
      </c>
      <c r="V66" s="2"/>
    </row>
    <row r="67" spans="5:22" x14ac:dyDescent="0.25">
      <c r="E67" s="4" t="s">
        <v>292</v>
      </c>
      <c r="F67" s="4" t="str">
        <f ca="1"/>
        <v>XS2109819859</v>
      </c>
      <c r="G67" s="4" t="str">
        <f ca="1"/>
        <v>TELEFO 2.502 PERP</v>
      </c>
      <c r="H67" s="4" t="str">
        <f ca="1"/>
        <v>TELEFO</v>
      </c>
      <c r="I67" s="4">
        <f ca="1"/>
        <v>2.5019999999999998</v>
      </c>
      <c r="J67" s="20" t="str">
        <f ca="1"/>
        <v>05 Feb 27</v>
      </c>
      <c r="K67" s="20" t="str">
        <f ca="1"/>
        <v>PERP/CALL</v>
      </c>
      <c r="L67" s="31">
        <f ca="1"/>
        <v>500000000</v>
      </c>
      <c r="M67" s="4" t="str">
        <f ca="1"/>
        <v>TELEFO 2.502 PERP nc-27</v>
      </c>
      <c r="N67" s="4" t="str">
        <f ca="1"/>
        <v>Communications</v>
      </c>
      <c r="O67" s="4" t="str">
        <f ca="1"/>
        <v>SZUGR</v>
      </c>
      <c r="T67" s="4" t="s">
        <v>540</v>
      </c>
      <c r="U67" s="2" t="s">
        <v>593</v>
      </c>
      <c r="V67" s="2"/>
    </row>
    <row r="68" spans="5:22" x14ac:dyDescent="0.25">
      <c r="E68" s="4" t="s">
        <v>293</v>
      </c>
      <c r="F68" s="4" t="str">
        <f ca="1"/>
        <v>XS2056371334</v>
      </c>
      <c r="G68" s="4" t="str">
        <f ca="1"/>
        <v>TELEFO 2 7/8 PERP</v>
      </c>
      <c r="H68" s="4" t="str">
        <f ca="1"/>
        <v>TELEFO</v>
      </c>
      <c r="I68" s="4">
        <f ca="1"/>
        <v>2.875</v>
      </c>
      <c r="J68" s="20" t="str">
        <f ca="1"/>
        <v>24 Jun 27</v>
      </c>
      <c r="K68" s="20" t="str">
        <f ca="1"/>
        <v>PERP/CALL</v>
      </c>
      <c r="L68" s="31">
        <f ca="1"/>
        <v>500000000</v>
      </c>
      <c r="M68" s="4" t="str">
        <f ca="1"/>
        <v>TELEFO 2 7/8 PERP nc-27</v>
      </c>
      <c r="N68" s="4" t="str">
        <f ca="1"/>
        <v>Communications</v>
      </c>
      <c r="O68" s="4" t="str">
        <f ca="1"/>
        <v>COFP</v>
      </c>
      <c r="T68" s="4" t="s">
        <v>499</v>
      </c>
      <c r="U68" s="2" t="s">
        <v>587</v>
      </c>
      <c r="V68" s="2"/>
    </row>
    <row r="69" spans="5:22" x14ac:dyDescent="0.25">
      <c r="E69" s="4" t="s">
        <v>294</v>
      </c>
      <c r="F69" s="4" t="str">
        <f ca="1"/>
        <v>XS1888179477</v>
      </c>
      <c r="G69" s="4" t="str">
        <f ca="1"/>
        <v>VOD 3.1 01/03/79</v>
      </c>
      <c r="H69" s="4" t="str">
        <f ca="1"/>
        <v>VOD</v>
      </c>
      <c r="I69" s="4">
        <f ca="1"/>
        <v>3.1</v>
      </c>
      <c r="J69" s="20" t="str">
        <f ca="1"/>
        <v>03 Oct 23</v>
      </c>
      <c r="K69" s="20" t="str">
        <f ca="1"/>
        <v>CALLABLE</v>
      </c>
      <c r="L69" s="31">
        <f ca="1"/>
        <v>2000000000</v>
      </c>
      <c r="M69" s="4" t="str">
        <f ca="1"/>
        <v>VOD 3.1 01/03/79 nc-23</v>
      </c>
      <c r="N69" s="4" t="str">
        <f ca="1"/>
        <v>Communications</v>
      </c>
      <c r="O69" s="4" t="str">
        <f ca="1"/>
        <v>TRAFIG</v>
      </c>
      <c r="T69" s="4" t="s">
        <v>530</v>
      </c>
      <c r="U69" s="2" t="s">
        <v>588</v>
      </c>
      <c r="V69" s="2"/>
    </row>
    <row r="70" spans="5:22" x14ac:dyDescent="0.25">
      <c r="E70" s="4" t="s">
        <v>295</v>
      </c>
      <c r="F70" s="4" t="str">
        <f ca="1"/>
        <v>XS1888179550</v>
      </c>
      <c r="G70" s="4" t="str">
        <f ca="1"/>
        <v>VOD 4.2 10/03/78</v>
      </c>
      <c r="H70" s="4" t="str">
        <f ca="1"/>
        <v>VOD</v>
      </c>
      <c r="I70" s="4">
        <f ca="1"/>
        <v>4.2</v>
      </c>
      <c r="J70" s="20" t="str">
        <f ca="1"/>
        <v>03 Jul 28</v>
      </c>
      <c r="K70" s="20" t="str">
        <f ca="1"/>
        <v>CALLABLE</v>
      </c>
      <c r="L70" s="31">
        <f ca="1"/>
        <v>500000000</v>
      </c>
      <c r="M70" s="4" t="str">
        <f ca="1"/>
        <v>VOD 4.2 10/03/78 nc-28</v>
      </c>
      <c r="N70" s="4" t="str">
        <f ca="1"/>
        <v>Communications</v>
      </c>
      <c r="O70" s="4" t="str">
        <f ca="1"/>
        <v>ECLEAR</v>
      </c>
      <c r="T70" s="4" t="s">
        <v>635</v>
      </c>
      <c r="U70" s="4" t="s">
        <v>589</v>
      </c>
      <c r="V70" s="2"/>
    </row>
    <row r="71" spans="5:22" x14ac:dyDescent="0.25">
      <c r="E71" s="4" t="s">
        <v>296</v>
      </c>
      <c r="F71" s="4" t="str">
        <f ca="1"/>
        <v>XS1888180996</v>
      </c>
      <c r="G71" s="4" t="str">
        <f ca="1"/>
        <v>VOD 4 7/8 10/03/78</v>
      </c>
      <c r="H71" s="4" t="str">
        <f ca="1"/>
        <v>VOD</v>
      </c>
      <c r="I71" s="4">
        <f ca="1"/>
        <v>4.875</v>
      </c>
      <c r="J71" s="20" t="str">
        <f ca="1"/>
        <v>03 Jul 25</v>
      </c>
      <c r="K71" s="20" t="str">
        <f ca="1"/>
        <v>CALLABLE</v>
      </c>
      <c r="L71" s="31">
        <f ca="1"/>
        <v>500000000</v>
      </c>
      <c r="M71" s="4" t="str">
        <f ca="1"/>
        <v>VOD 4 7/8 10/03/78 nc-25</v>
      </c>
      <c r="N71" s="4" t="str">
        <f ca="1"/>
        <v>Communications</v>
      </c>
      <c r="O71" s="4" t="str">
        <f ca="1"/>
        <v>SOFTBK</v>
      </c>
      <c r="U71" s="2"/>
      <c r="V71" s="2"/>
    </row>
    <row r="72" spans="5:22" x14ac:dyDescent="0.25">
      <c r="E72" s="4" t="s">
        <v>297</v>
      </c>
      <c r="F72" s="4" t="str">
        <f ca="1"/>
        <v>XS1888180640</v>
      </c>
      <c r="G72" s="4" t="str">
        <f ca="1"/>
        <v>VOD 6 1/4 10/03/78</v>
      </c>
      <c r="H72" s="4" t="str">
        <f ca="1"/>
        <v>VOD</v>
      </c>
      <c r="I72" s="4">
        <f ca="1"/>
        <v>6.25</v>
      </c>
      <c r="J72" s="20" t="str">
        <f ca="1"/>
        <v>03 Jul 24</v>
      </c>
      <c r="K72" s="20" t="str">
        <f ca="1"/>
        <v>CALLABLE</v>
      </c>
      <c r="L72" s="31">
        <f ca="1"/>
        <v>1300000000</v>
      </c>
      <c r="M72" s="4" t="str">
        <f ca="1"/>
        <v>VOD 6 1/4 10/03/78 nc-24</v>
      </c>
      <c r="N72" s="4" t="str">
        <f ca="1"/>
        <v>Communications</v>
      </c>
      <c r="O72" s="4">
        <f ca="1"/>
        <v>0</v>
      </c>
    </row>
    <row r="73" spans="5:22" x14ac:dyDescent="0.25">
      <c r="E73" s="4" t="s">
        <v>298</v>
      </c>
      <c r="F73" s="4" t="str">
        <f ca="1"/>
        <v>US92857WBQ24</v>
      </c>
      <c r="G73" s="4" t="str">
        <f ca="1"/>
        <v>VOD 7 04/04/79</v>
      </c>
      <c r="H73" s="4" t="str">
        <f ca="1"/>
        <v>VOD</v>
      </c>
      <c r="I73" s="4">
        <f ca="1"/>
        <v>7</v>
      </c>
      <c r="J73" s="20" t="str">
        <f ca="1"/>
        <v>04 Jan 29</v>
      </c>
      <c r="K73" s="20" t="str">
        <f ca="1"/>
        <v>CALLABLE</v>
      </c>
      <c r="L73" s="31">
        <f ca="1"/>
        <v>2000000000</v>
      </c>
      <c r="M73" s="4" t="str">
        <f ca="1"/>
        <v>VOD 7 04/04/79 nc-29</v>
      </c>
      <c r="N73" s="4" t="str">
        <f ca="1"/>
        <v>Communications</v>
      </c>
    </row>
    <row r="74" spans="5:22" x14ac:dyDescent="0.25">
      <c r="E74" s="4" t="s">
        <v>299</v>
      </c>
      <c r="F74" s="4" t="str">
        <f ca="1"/>
        <v>XS2119468572</v>
      </c>
      <c r="G74" s="4" t="str">
        <f ca="1"/>
        <v>BRITEL 1.874 08/18/80</v>
      </c>
      <c r="H74" s="4" t="str">
        <f ca="1"/>
        <v>BRITEL</v>
      </c>
      <c r="I74" s="4">
        <f ca="1"/>
        <v>1.8740000000000001</v>
      </c>
      <c r="J74" s="20" t="str">
        <f ca="1"/>
        <v>18 May 25</v>
      </c>
      <c r="K74" s="20" t="str">
        <f ca="1"/>
        <v>CALLABLE</v>
      </c>
      <c r="L74" s="31">
        <f ca="1"/>
        <v>500000000</v>
      </c>
      <c r="M74" s="4" t="str">
        <f ca="1"/>
        <v>BRITEL 1.874 08/18/80 nc-25</v>
      </c>
      <c r="N74" s="4" t="str">
        <f ca="1"/>
        <v>Communications</v>
      </c>
    </row>
    <row r="75" spans="5:22" x14ac:dyDescent="0.25">
      <c r="E75" s="4" t="s">
        <v>300</v>
      </c>
      <c r="F75" s="4" t="str">
        <f ca="1"/>
        <v>XS2056730323</v>
      </c>
      <c r="G75" s="4" t="str">
        <f ca="1"/>
        <v>IFXGR 2 7/8 PERP</v>
      </c>
      <c r="H75" s="4" t="str">
        <f ca="1"/>
        <v>IFXGR</v>
      </c>
      <c r="I75" s="4">
        <f ca="1"/>
        <v>2.875</v>
      </c>
      <c r="J75" s="20" t="str">
        <f ca="1"/>
        <v>01 Jan 25</v>
      </c>
      <c r="K75" s="20" t="str">
        <f ca="1"/>
        <v>PERP/CALL</v>
      </c>
      <c r="L75" s="31">
        <f ca="1"/>
        <v>600000000</v>
      </c>
      <c r="M75" s="4" t="str">
        <f ca="1"/>
        <v>IFXGR 2 7/8 PERP nc-25</v>
      </c>
      <c r="N75" s="4" t="str">
        <f ca="1"/>
        <v>Technology</v>
      </c>
    </row>
    <row r="76" spans="5:22" x14ac:dyDescent="0.25">
      <c r="E76" s="4" t="s">
        <v>301</v>
      </c>
      <c r="F76" s="4" t="str">
        <f ca="1"/>
        <v>XS2056730679</v>
      </c>
      <c r="G76" s="4" t="str">
        <f ca="1"/>
        <v>IFXGR 3 5/8 PERP</v>
      </c>
      <c r="H76" s="4" t="str">
        <f ca="1"/>
        <v>IFXGR</v>
      </c>
      <c r="I76" s="4">
        <f ca="1"/>
        <v>3.625</v>
      </c>
      <c r="J76" s="20" t="str">
        <f ca="1"/>
        <v>01 Jan 28</v>
      </c>
      <c r="K76" s="20" t="str">
        <f ca="1"/>
        <v>PERP/CALL</v>
      </c>
      <c r="L76" s="31">
        <f ca="1"/>
        <v>600000000</v>
      </c>
      <c r="M76" s="4" t="str">
        <f ca="1"/>
        <v>IFXGR 3 5/8 PERP nc-28</v>
      </c>
      <c r="N76" s="4" t="str">
        <f ca="1"/>
        <v>Technology</v>
      </c>
    </row>
    <row r="77" spans="5:22" x14ac:dyDescent="0.25">
      <c r="E77" s="4" t="s">
        <v>302</v>
      </c>
      <c r="F77" s="4" t="str">
        <f ca="1"/>
        <v>XS2114413565</v>
      </c>
      <c r="G77" s="4" t="str">
        <f ca="1"/>
        <v>T 2 7/8 PERP</v>
      </c>
      <c r="H77" s="4" t="str">
        <f ca="1"/>
        <v>T</v>
      </c>
      <c r="I77" s="4">
        <f ca="1"/>
        <v>2.875</v>
      </c>
      <c r="J77" s="20" t="str">
        <f ca="1"/>
        <v>02 Mar 25</v>
      </c>
      <c r="K77" s="20" t="str">
        <f ca="1"/>
        <v>PERP/CALL</v>
      </c>
      <c r="L77" s="31">
        <f ca="1"/>
        <v>2000000000</v>
      </c>
      <c r="M77" s="4" t="str">
        <f ca="1"/>
        <v>T 2 7/8 PERP nc-25</v>
      </c>
      <c r="N77" s="4" t="str">
        <f ca="1"/>
        <v>Communications</v>
      </c>
    </row>
    <row r="78" spans="5:22" x14ac:dyDescent="0.25">
      <c r="E78" s="4" t="s">
        <v>303</v>
      </c>
      <c r="F78" s="4" t="str">
        <f ca="1"/>
        <v>FR0011531730</v>
      </c>
      <c r="G78" s="4" t="str">
        <f ca="1"/>
        <v>ENGIFP 4 3/4 PERP</v>
      </c>
      <c r="H78" s="4" t="str">
        <f ca="1"/>
        <v>ENGIFP</v>
      </c>
      <c r="I78" s="4">
        <f ca="1"/>
        <v>4.75</v>
      </c>
      <c r="J78" s="20" t="str">
        <f ca="1"/>
        <v>10 Jul 21</v>
      </c>
      <c r="K78" s="20" t="str">
        <f ca="1"/>
        <v>PERP/CALL</v>
      </c>
      <c r="L78" s="31">
        <f ca="1"/>
        <v>413099999.99999994</v>
      </c>
      <c r="M78" s="4" t="str">
        <f ca="1"/>
        <v>ENGIFP 4 3/4 PERP nc-21</v>
      </c>
      <c r="N78" s="4" t="str">
        <f ca="1"/>
        <v>Utilities</v>
      </c>
    </row>
    <row r="79" spans="5:22" x14ac:dyDescent="0.25">
      <c r="E79" s="4" t="s">
        <v>304</v>
      </c>
      <c r="F79" s="4" t="str">
        <f ca="1"/>
        <v>FR0013310505</v>
      </c>
      <c r="G79" s="4" t="str">
        <f ca="1"/>
        <v>ENGIFP 1 3/8 PERP</v>
      </c>
      <c r="H79" s="4" t="str">
        <f ca="1"/>
        <v>ENGIFP</v>
      </c>
      <c r="I79" s="4">
        <f ca="1"/>
        <v>1.375</v>
      </c>
      <c r="J79" s="20" t="str">
        <f ca="1"/>
        <v>16 Jan 23</v>
      </c>
      <c r="K79" s="20" t="str">
        <f ca="1"/>
        <v>PERP/CALL</v>
      </c>
      <c r="L79" s="31">
        <f ca="1"/>
        <v>1000000000</v>
      </c>
      <c r="M79" s="4" t="str">
        <f ca="1"/>
        <v>ENGIFP 1 3/8 PERP nc-23</v>
      </c>
      <c r="N79" s="4" t="str">
        <f ca="1"/>
        <v>Utilities</v>
      </c>
    </row>
    <row r="80" spans="5:22" x14ac:dyDescent="0.25">
      <c r="E80" s="4" t="s">
        <v>305</v>
      </c>
      <c r="F80" s="4" t="str">
        <f ca="1"/>
        <v>FR0011942283</v>
      </c>
      <c r="G80" s="4" t="str">
        <f ca="1"/>
        <v>ENGIFP 3 7/8 PERP</v>
      </c>
      <c r="H80" s="4" t="str">
        <f ca="1"/>
        <v>ENGIFP</v>
      </c>
      <c r="I80" s="4">
        <f ca="1"/>
        <v>3.875</v>
      </c>
      <c r="J80" s="20" t="str">
        <f ca="1"/>
        <v>02 Jun 24</v>
      </c>
      <c r="K80" s="20" t="str">
        <f ca="1"/>
        <v>PERP/CALL</v>
      </c>
      <c r="L80" s="31">
        <f ca="1"/>
        <v>1000000000</v>
      </c>
      <c r="M80" s="4" t="str">
        <f ca="1"/>
        <v>ENGIFP 3 7/8 PERP nc-24</v>
      </c>
      <c r="N80" s="4" t="str">
        <f ca="1"/>
        <v>Utilities</v>
      </c>
    </row>
    <row r="81" spans="5:14" x14ac:dyDescent="0.25">
      <c r="E81" s="4" t="s">
        <v>306</v>
      </c>
      <c r="F81" s="4" t="str">
        <f ca="1"/>
        <v>FR0013398229</v>
      </c>
      <c r="G81" s="4" t="str">
        <f ca="1"/>
        <v>ENGIFP 3 1/4 PERP</v>
      </c>
      <c r="H81" s="4" t="str">
        <f ca="1"/>
        <v>ENGIFP</v>
      </c>
      <c r="I81" s="4">
        <f ca="1"/>
        <v>3.25</v>
      </c>
      <c r="J81" s="20" t="str">
        <f ca="1"/>
        <v>28 Nov 24</v>
      </c>
      <c r="K81" s="20" t="str">
        <f ca="1"/>
        <v>PERP/CALL</v>
      </c>
      <c r="L81" s="31">
        <f ca="1"/>
        <v>1000000000</v>
      </c>
      <c r="M81" s="4" t="str">
        <f ca="1"/>
        <v>ENGIFP 3 1/4 PERP nc-24</v>
      </c>
      <c r="N81" s="4" t="str">
        <f ca="1"/>
        <v>Utilities</v>
      </c>
    </row>
    <row r="82" spans="5:14" x14ac:dyDescent="0.25">
      <c r="E82" s="4" t="s">
        <v>307</v>
      </c>
      <c r="F82" s="4" t="str">
        <f ca="1"/>
        <v>FR0013431244</v>
      </c>
      <c r="G82" s="4" t="str">
        <f ca="1"/>
        <v>ENGIFP 1 5/8 PERP</v>
      </c>
      <c r="H82" s="4" t="str">
        <f ca="1"/>
        <v>ENGIFP</v>
      </c>
      <c r="I82" s="4">
        <f ca="1"/>
        <v>1.625</v>
      </c>
      <c r="J82" s="20" t="str">
        <f ca="1"/>
        <v>08 Apr 25</v>
      </c>
      <c r="K82" s="20" t="str">
        <f ca="1"/>
        <v>PERP/CALL</v>
      </c>
      <c r="L82" s="31">
        <f ca="1"/>
        <v>500000000</v>
      </c>
      <c r="M82" s="4" t="str">
        <f ca="1"/>
        <v>ENGIFP 1 5/8 PERP nc-25</v>
      </c>
      <c r="N82" s="4" t="str">
        <f ca="1"/>
        <v>Utilities</v>
      </c>
    </row>
    <row r="83" spans="5:14" x14ac:dyDescent="0.25">
      <c r="E83" s="4" t="s">
        <v>679</v>
      </c>
      <c r="F83" s="4" t="str">
        <f ca="1"/>
        <v>FR0011993500</v>
      </c>
      <c r="G83" s="4" t="str">
        <f ca="1"/>
        <v>SEVFP 3 PERP</v>
      </c>
      <c r="H83" s="4" t="str">
        <f ca="1"/>
        <v>SEVFP</v>
      </c>
      <c r="I83" s="4">
        <f ca="1"/>
        <v>3</v>
      </c>
      <c r="J83" s="20" t="str">
        <f ca="1"/>
        <v>#N/A Field Not Applicable</v>
      </c>
      <c r="K83" s="20" t="str">
        <f ca="1"/>
        <v>PERP/CALL</v>
      </c>
      <c r="L83" s="31">
        <f ca="1"/>
        <v>0</v>
      </c>
      <c r="M83" s="4" t="str">
        <f ca="1"/>
        <v>SEVFP 3 PERP nc-le</v>
      </c>
      <c r="N83" s="4" t="str">
        <f ca="1"/>
        <v>Utilities</v>
      </c>
    </row>
    <row r="84" spans="5:14" x14ac:dyDescent="0.25">
      <c r="E84" s="4" t="s">
        <v>308</v>
      </c>
      <c r="F84" s="4" t="str">
        <f ca="1"/>
        <v>FR0012648590</v>
      </c>
      <c r="G84" s="4" t="str">
        <f ca="1"/>
        <v>SEVFP 2 1/2 PERP</v>
      </c>
      <c r="H84" s="4" t="str">
        <f ca="1"/>
        <v>SEVFP</v>
      </c>
      <c r="I84" s="4">
        <f ca="1"/>
        <v>2.5</v>
      </c>
      <c r="J84" s="20" t="str">
        <f ca="1"/>
        <v>30 Mar 22</v>
      </c>
      <c r="K84" s="20" t="str">
        <f ca="1"/>
        <v>PERP/CALL</v>
      </c>
      <c r="L84" s="31">
        <f ca="1"/>
        <v>500000000</v>
      </c>
      <c r="M84" s="4" t="str">
        <f ca="1"/>
        <v>SEVFP 2 1/2 PERP nc-22</v>
      </c>
      <c r="N84" s="4" t="str">
        <f ca="1"/>
        <v>Utilities</v>
      </c>
    </row>
    <row r="85" spans="5:14" x14ac:dyDescent="0.25">
      <c r="E85" s="4" t="s">
        <v>309</v>
      </c>
      <c r="F85" s="4" t="str">
        <f ca="1"/>
        <v>FR0013252061</v>
      </c>
      <c r="G85" s="4" t="str">
        <f ca="1"/>
        <v>SEVFP 2 7/8 PERP</v>
      </c>
      <c r="H85" s="4" t="str">
        <f ca="1"/>
        <v>SEVFP</v>
      </c>
      <c r="I85" s="4">
        <f ca="1"/>
        <v>2.875</v>
      </c>
      <c r="J85" s="20" t="str">
        <f ca="1"/>
        <v>19 Jan 24</v>
      </c>
      <c r="K85" s="20" t="str">
        <f ca="1"/>
        <v>PERP/CALL</v>
      </c>
      <c r="L85" s="31">
        <f ca="1"/>
        <v>600000000</v>
      </c>
      <c r="M85" s="4" t="str">
        <f ca="1"/>
        <v>SEVFP 2 7/8 PERP nc-24</v>
      </c>
      <c r="N85" s="4" t="str">
        <f ca="1"/>
        <v>Utilities</v>
      </c>
    </row>
    <row r="86" spans="5:14" x14ac:dyDescent="0.25">
      <c r="E86" s="4" t="s">
        <v>310</v>
      </c>
      <c r="F86" s="4" t="str">
        <f ca="1"/>
        <v>FR0013445335</v>
      </c>
      <c r="G86" s="4" t="str">
        <f ca="1"/>
        <v>SEVFP 1 5/8 PERP</v>
      </c>
      <c r="H86" s="4" t="str">
        <f ca="1"/>
        <v>SEVFP</v>
      </c>
      <c r="I86" s="4">
        <f ca="1"/>
        <v>1.625</v>
      </c>
      <c r="J86" s="20" t="str">
        <f ca="1"/>
        <v>01 Jun 26</v>
      </c>
      <c r="K86" s="20" t="str">
        <f ca="1"/>
        <v>PERP/CALL</v>
      </c>
      <c r="L86" s="31">
        <f ca="1"/>
        <v>500000000</v>
      </c>
      <c r="M86" s="4" t="str">
        <f ca="1"/>
        <v>SEVFP 1 5/8 PERP nc-26</v>
      </c>
      <c r="N86" s="4" t="str">
        <f ca="1"/>
        <v>Utilities</v>
      </c>
    </row>
    <row r="87" spans="5:14" x14ac:dyDescent="0.25">
      <c r="E87" s="4" t="s">
        <v>311</v>
      </c>
      <c r="F87" s="4" t="str">
        <f ca="1"/>
        <v>FR0011697010</v>
      </c>
      <c r="G87" s="4" t="str">
        <f ca="1"/>
        <v>EDF 4 1/8 PERP</v>
      </c>
      <c r="H87" s="4" t="str">
        <f ca="1"/>
        <v>EDF</v>
      </c>
      <c r="I87" s="4">
        <f ca="1"/>
        <v>4.125</v>
      </c>
      <c r="J87" s="20" t="str">
        <f ca="1"/>
        <v>22 Jan 22</v>
      </c>
      <c r="K87" s="20" t="str">
        <f ca="1"/>
        <v>PERP/CALL</v>
      </c>
      <c r="L87" s="31">
        <f ca="1"/>
        <v>266900000</v>
      </c>
      <c r="M87" s="4" t="str">
        <f ca="1"/>
        <v>EDF 4 1/8 PERP nc-22</v>
      </c>
      <c r="N87" s="4" t="str">
        <f ca="1"/>
        <v>Utilities</v>
      </c>
    </row>
    <row r="88" spans="5:14" x14ac:dyDescent="0.25">
      <c r="E88" s="4" t="s">
        <v>312</v>
      </c>
      <c r="F88" s="4" t="str">
        <f ca="1"/>
        <v>FR0013367612</v>
      </c>
      <c r="G88" s="4" t="str">
        <f ca="1"/>
        <v>EDF 4 PERP</v>
      </c>
      <c r="H88" s="4" t="str">
        <f ca="1"/>
        <v>EDF</v>
      </c>
      <c r="I88" s="4">
        <f ca="1"/>
        <v>4</v>
      </c>
      <c r="J88" s="20" t="str">
        <f ca="1"/>
        <v>04 Jul 24</v>
      </c>
      <c r="K88" s="20" t="str">
        <f ca="1"/>
        <v>PERP/CALL</v>
      </c>
      <c r="L88" s="31">
        <f ca="1"/>
        <v>1250000000</v>
      </c>
      <c r="M88" s="4" t="str">
        <f ca="1"/>
        <v>EDF 4 PERP nc-24</v>
      </c>
      <c r="N88" s="4" t="str">
        <f ca="1"/>
        <v>Utilities</v>
      </c>
    </row>
    <row r="89" spans="5:14" x14ac:dyDescent="0.25">
      <c r="E89" s="4" t="s">
        <v>313</v>
      </c>
      <c r="F89" s="4" t="str">
        <f ca="1"/>
        <v>FR0011401751</v>
      </c>
      <c r="G89" s="4" t="str">
        <f ca="1"/>
        <v>EDF 5 3/8 PERP</v>
      </c>
      <c r="H89" s="4" t="str">
        <f ca="1"/>
        <v>EDF</v>
      </c>
      <c r="I89" s="4">
        <f ca="1"/>
        <v>5.375</v>
      </c>
      <c r="J89" s="20" t="str">
        <f ca="1"/>
        <v>29 Jan 25</v>
      </c>
      <c r="K89" s="20" t="str">
        <f ca="1"/>
        <v>PERP/CALL</v>
      </c>
      <c r="L89" s="31">
        <f ca="1"/>
        <v>1250000000</v>
      </c>
      <c r="M89" s="4" t="str">
        <f ca="1"/>
        <v>EDF 5 3/8 PERP nc-25</v>
      </c>
      <c r="N89" s="4" t="str">
        <f ca="1"/>
        <v>Utilities</v>
      </c>
    </row>
    <row r="90" spans="5:14" x14ac:dyDescent="0.25">
      <c r="E90" s="4" t="s">
        <v>314</v>
      </c>
      <c r="F90" s="4" t="str">
        <f ca="1"/>
        <v>FR0011697028</v>
      </c>
      <c r="G90" s="4" t="str">
        <f ca="1"/>
        <v>EDF 5 PERP</v>
      </c>
      <c r="H90" s="4" t="str">
        <f ca="1"/>
        <v>EDF</v>
      </c>
      <c r="I90" s="4">
        <f ca="1"/>
        <v>5</v>
      </c>
      <c r="J90" s="20" t="str">
        <f ca="1"/>
        <v>22 Jan 26</v>
      </c>
      <c r="K90" s="20" t="str">
        <f ca="1"/>
        <v>PERP/CALL</v>
      </c>
      <c r="L90" s="31">
        <f ca="1"/>
        <v>1000000000</v>
      </c>
      <c r="M90" s="4" t="str">
        <f ca="1"/>
        <v>EDF 5 PERP nc-26</v>
      </c>
      <c r="N90" s="4" t="str">
        <f ca="1"/>
        <v>Utilities</v>
      </c>
    </row>
    <row r="91" spans="5:14" x14ac:dyDescent="0.25">
      <c r="E91" s="4" t="s">
        <v>315</v>
      </c>
      <c r="F91" s="4" t="str">
        <f ca="1"/>
        <v>FR0013464922</v>
      </c>
      <c r="G91" s="4" t="str">
        <f ca="1"/>
        <v>EDF 3 PERP</v>
      </c>
      <c r="H91" s="4" t="str">
        <f ca="1"/>
        <v>EDF</v>
      </c>
      <c r="I91" s="4">
        <f ca="1"/>
        <v>3</v>
      </c>
      <c r="J91" s="20" t="str">
        <f ca="1"/>
        <v>03 Sep 27</v>
      </c>
      <c r="K91" s="20" t="str">
        <f ca="1"/>
        <v>PERP/CALL</v>
      </c>
      <c r="L91" s="31">
        <f ca="1"/>
        <v>500000000</v>
      </c>
      <c r="M91" s="4" t="str">
        <f ca="1"/>
        <v>EDF 3 PERP nc-27</v>
      </c>
      <c r="N91" s="4" t="str">
        <f ca="1"/>
        <v>Utilities</v>
      </c>
    </row>
    <row r="92" spans="5:14" x14ac:dyDescent="0.25">
      <c r="E92" s="4" t="s">
        <v>316</v>
      </c>
      <c r="F92" s="4" t="str">
        <f ca="1"/>
        <v>FR0011401728</v>
      </c>
      <c r="G92" s="4" t="str">
        <f ca="1"/>
        <v>EDF 6 PERP</v>
      </c>
      <c r="H92" s="4" t="str">
        <f ca="1"/>
        <v>EDF</v>
      </c>
      <c r="I92" s="4">
        <f ca="1"/>
        <v>6</v>
      </c>
      <c r="J92" s="20" t="str">
        <f ca="1"/>
        <v>29 Jan 26</v>
      </c>
      <c r="K92" s="20" t="str">
        <f ca="1"/>
        <v>PERP/CALL</v>
      </c>
      <c r="L92" s="31">
        <f ca="1"/>
        <v>1250000000</v>
      </c>
      <c r="M92" s="4" t="str">
        <f ca="1"/>
        <v>EDF 6 PERP nc-26</v>
      </c>
      <c r="N92" s="4" t="str">
        <f ca="1"/>
        <v>Utilities</v>
      </c>
    </row>
    <row r="93" spans="5:14" x14ac:dyDescent="0.25">
      <c r="E93" s="4" t="s">
        <v>317</v>
      </c>
      <c r="F93" s="4" t="str">
        <f ca="1"/>
        <v>FR0011700293</v>
      </c>
      <c r="G93" s="4" t="str">
        <f ca="1"/>
        <v>EDF 5 7/8 PERP</v>
      </c>
      <c r="H93" s="4" t="str">
        <f ca="1"/>
        <v>EDF</v>
      </c>
      <c r="I93" s="4">
        <f ca="1"/>
        <v>5.875</v>
      </c>
      <c r="J93" s="20" t="str">
        <f ca="1"/>
        <v>22 Jan 29</v>
      </c>
      <c r="K93" s="20" t="str">
        <f ca="1"/>
        <v>PERP/CALL</v>
      </c>
      <c r="L93" s="31">
        <f ca="1"/>
        <v>750000000</v>
      </c>
      <c r="M93" s="4" t="str">
        <f ca="1"/>
        <v>EDF 5 7/8 PERP nc-29</v>
      </c>
      <c r="N93" s="4" t="str">
        <f ca="1"/>
        <v>Utilities</v>
      </c>
    </row>
    <row r="94" spans="5:14" x14ac:dyDescent="0.25">
      <c r="E94" s="4" t="s">
        <v>318</v>
      </c>
      <c r="F94" s="4" t="str">
        <f ca="1"/>
        <v>USF2893TAF33</v>
      </c>
      <c r="G94" s="4" t="str">
        <f ca="1"/>
        <v>EDF 5 1/4 PERP</v>
      </c>
      <c r="H94" s="4" t="str">
        <f ca="1"/>
        <v>EDF</v>
      </c>
      <c r="I94" s="4">
        <f ca="1"/>
        <v>5.25</v>
      </c>
      <c r="J94" s="20" t="str">
        <f ca="1"/>
        <v>29 Jan 23</v>
      </c>
      <c r="K94" s="20" t="str">
        <f ca="1"/>
        <v>PERP/CALL</v>
      </c>
      <c r="L94" s="31">
        <f ca="1"/>
        <v>2097614000</v>
      </c>
      <c r="M94" s="4" t="str">
        <f ca="1"/>
        <v>EDF 5 1/4 PERP nc-23</v>
      </c>
      <c r="N94" s="4" t="str">
        <f ca="1"/>
        <v>Utilities</v>
      </c>
    </row>
    <row r="95" spans="5:14" x14ac:dyDescent="0.25">
      <c r="E95" s="4" t="s">
        <v>319</v>
      </c>
      <c r="F95" s="4" t="str">
        <f ca="1"/>
        <v>USF2893TAM83</v>
      </c>
      <c r="G95" s="4" t="str">
        <f ca="1"/>
        <v>EDF 5 5/8 PERP</v>
      </c>
      <c r="H95" s="4" t="str">
        <f ca="1"/>
        <v>EDF</v>
      </c>
      <c r="I95" s="4">
        <f ca="1"/>
        <v>5.625</v>
      </c>
      <c r="J95" s="20" t="str">
        <f ca="1"/>
        <v>22 Jan 24</v>
      </c>
      <c r="K95" s="20" t="str">
        <f ca="1"/>
        <v>PERP/CALL</v>
      </c>
      <c r="L95" s="31">
        <f ca="1"/>
        <v>1500000000</v>
      </c>
      <c r="M95" s="4" t="str">
        <f ca="1"/>
        <v>EDF 5 5/8 PERP nc-24</v>
      </c>
      <c r="N95" s="4" t="str">
        <f ca="1"/>
        <v>Utilities</v>
      </c>
    </row>
    <row r="96" spans="5:14" x14ac:dyDescent="0.25">
      <c r="E96" s="4" t="s">
        <v>320</v>
      </c>
      <c r="F96" s="4" t="str">
        <f ca="1"/>
        <v>XS1044811591</v>
      </c>
      <c r="G96" s="4" t="str">
        <f ca="1"/>
        <v>ENBW 3 5/8 04/02/76</v>
      </c>
      <c r="H96" s="4" t="str">
        <f ca="1"/>
        <v>ENBW</v>
      </c>
      <c r="I96" s="4">
        <f ca="1"/>
        <v>3.625</v>
      </c>
      <c r="J96" s="20" t="str">
        <f ca="1"/>
        <v>02 Apr 21</v>
      </c>
      <c r="K96" s="20" t="str">
        <f ca="1"/>
        <v>CALLABLE</v>
      </c>
      <c r="L96" s="31">
        <f ca="1"/>
        <v>1000000000</v>
      </c>
      <c r="M96" s="4" t="str">
        <f ca="1"/>
        <v>ENBW 3 5/8 04/02/76 nc-21</v>
      </c>
      <c r="N96" s="4" t="str">
        <f ca="1"/>
        <v>Utilities</v>
      </c>
    </row>
    <row r="97" spans="5:14" x14ac:dyDescent="0.25">
      <c r="E97" s="4" t="s">
        <v>320</v>
      </c>
      <c r="F97" s="4" t="str">
        <f ca="1"/>
        <v>XS1044811591</v>
      </c>
      <c r="G97" s="4" t="str">
        <f ca="1"/>
        <v>ENBW 3 5/8 04/02/76</v>
      </c>
      <c r="H97" s="4" t="str">
        <f ca="1"/>
        <v>ENBW</v>
      </c>
      <c r="I97" s="4">
        <f ca="1"/>
        <v>3.625</v>
      </c>
      <c r="J97" s="20" t="str">
        <f ca="1"/>
        <v>02 Apr 21</v>
      </c>
      <c r="K97" s="20" t="str">
        <f ca="1"/>
        <v>CALLABLE</v>
      </c>
      <c r="L97" s="31">
        <f ca="1"/>
        <v>1000000000</v>
      </c>
      <c r="M97" s="4" t="str">
        <f ca="1"/>
        <v>ENBW 3 5/8 04/02/76 nc-21</v>
      </c>
      <c r="N97" s="4" t="str">
        <f ca="1"/>
        <v>Utilities</v>
      </c>
    </row>
    <row r="98" spans="5:14" x14ac:dyDescent="0.25">
      <c r="E98" s="4" t="s">
        <v>321</v>
      </c>
      <c r="F98" s="4" t="str">
        <f ca="1"/>
        <v>XS1405770907</v>
      </c>
      <c r="G98" s="4" t="str">
        <f ca="1"/>
        <v>ENBW 3 3/8 04/05/77</v>
      </c>
      <c r="H98" s="4" t="str">
        <f ca="1"/>
        <v>ENBW</v>
      </c>
      <c r="I98" s="4">
        <f ca="1"/>
        <v>3.375</v>
      </c>
      <c r="J98" s="20" t="str">
        <f ca="1"/>
        <v>05 Jan 22</v>
      </c>
      <c r="K98" s="20" t="str">
        <f ca="1"/>
        <v>CALLABLE</v>
      </c>
      <c r="L98" s="31">
        <f ca="1"/>
        <v>725000000</v>
      </c>
      <c r="M98" s="4" t="str">
        <f ca="1"/>
        <v>ENBW 3 3/8 04/05/77 nc-22</v>
      </c>
      <c r="N98" s="4" t="str">
        <f ca="1"/>
        <v>Utilities</v>
      </c>
    </row>
    <row r="99" spans="5:14" x14ac:dyDescent="0.25">
      <c r="E99" s="4" t="s">
        <v>322</v>
      </c>
      <c r="F99" s="4" t="str">
        <f ca="1"/>
        <v>XS2035564975</v>
      </c>
      <c r="G99" s="4" t="str">
        <f ca="1"/>
        <v>ENBW 1 1/8 11/05/79</v>
      </c>
      <c r="H99" s="4" t="str">
        <f ca="1"/>
        <v>ENBW</v>
      </c>
      <c r="I99" s="4">
        <f ca="1"/>
        <v>1.125</v>
      </c>
      <c r="J99" s="20" t="str">
        <f ca="1"/>
        <v>05 Aug 24</v>
      </c>
      <c r="K99" s="20" t="str">
        <f ca="1"/>
        <v>CALLABLE</v>
      </c>
      <c r="L99" s="31">
        <f ca="1"/>
        <v>500000000</v>
      </c>
      <c r="M99" s="4" t="str">
        <f ca="1"/>
        <v>ENBW 1 1/8 11/05/79 nc-24</v>
      </c>
      <c r="N99" s="4" t="str">
        <f ca="1"/>
        <v>Utilities</v>
      </c>
    </row>
    <row r="100" spans="5:14" x14ac:dyDescent="0.25">
      <c r="E100" s="4" t="s">
        <v>323</v>
      </c>
      <c r="F100" s="4" t="str">
        <f ca="1"/>
        <v>XS2035564629</v>
      </c>
      <c r="G100" s="4" t="str">
        <f ca="1"/>
        <v>ENBW 1 5/8 08/05/79</v>
      </c>
      <c r="H100" s="4" t="str">
        <f ca="1"/>
        <v>ENBW</v>
      </c>
      <c r="I100" s="4">
        <f ca="1"/>
        <v>1.625</v>
      </c>
      <c r="J100" s="20" t="str">
        <f ca="1"/>
        <v>05 May 27</v>
      </c>
      <c r="K100" s="20" t="str">
        <f ca="1"/>
        <v>CALLABLE</v>
      </c>
      <c r="L100" s="31">
        <f ca="1"/>
        <v>500000000</v>
      </c>
      <c r="M100" s="4" t="str">
        <f ca="1"/>
        <v>ENBW 1 5/8 08/05/79 nc-27</v>
      </c>
      <c r="N100" s="4" t="str">
        <f ca="1"/>
        <v>Utilities</v>
      </c>
    </row>
    <row r="101" spans="5:14" x14ac:dyDescent="0.25">
      <c r="E101" s="4" t="s">
        <v>324</v>
      </c>
      <c r="F101" s="4" t="str">
        <f ca="1"/>
        <v>XS1498442521</v>
      </c>
      <c r="G101" s="4" t="str">
        <f ca="1"/>
        <v>ENBW 5 1/8 04/05/77</v>
      </c>
      <c r="H101" s="4" t="str">
        <f ca="1"/>
        <v>ENBW</v>
      </c>
      <c r="I101" s="4">
        <f ca="1"/>
        <v>5.125</v>
      </c>
      <c r="J101" s="20" t="str">
        <f ca="1"/>
        <v>05 Jan 22</v>
      </c>
      <c r="K101" s="20" t="str">
        <f ca="1"/>
        <v>CALLABLE</v>
      </c>
      <c r="L101" s="31">
        <f ca="1"/>
        <v>300000000</v>
      </c>
      <c r="M101" s="4" t="str">
        <f ca="1"/>
        <v>ENBW 5 1/8 04/05/77 nc-22</v>
      </c>
      <c r="N101" s="4" t="str">
        <f ca="1"/>
        <v>Utilities</v>
      </c>
    </row>
    <row r="102" spans="5:14" x14ac:dyDescent="0.25">
      <c r="E102" s="4" t="s">
        <v>325</v>
      </c>
      <c r="F102" s="4" t="str">
        <f ca="1"/>
        <v>XS1219498141</v>
      </c>
      <c r="G102" s="4" t="str">
        <f ca="1"/>
        <v>RWE 2 3/4 04/21/75</v>
      </c>
      <c r="H102" s="4" t="str">
        <f ca="1"/>
        <v>RWE</v>
      </c>
      <c r="I102" s="4">
        <f ca="1"/>
        <v>2.75</v>
      </c>
      <c r="J102" s="20" t="str">
        <f ca="1"/>
        <v>21 Oct 20</v>
      </c>
      <c r="K102" s="20" t="str">
        <f ca="1"/>
        <v>CALLABLE</v>
      </c>
      <c r="L102" s="31">
        <f ca="1"/>
        <v>538951000</v>
      </c>
      <c r="M102" s="4" t="str">
        <f ca="1"/>
        <v>RWE 2 3/4 04/21/75 nc-20</v>
      </c>
      <c r="N102" s="4" t="str">
        <f ca="1"/>
        <v>Utilities</v>
      </c>
    </row>
    <row r="103" spans="5:14" x14ac:dyDescent="0.25">
      <c r="E103" s="4" t="s">
        <v>326</v>
      </c>
      <c r="F103" s="4" t="str">
        <f ca="1"/>
        <v>XS1219499032</v>
      </c>
      <c r="G103" s="4" t="str">
        <f ca="1"/>
        <v>RWE 3 1/2 04/21/75</v>
      </c>
      <c r="H103" s="4" t="str">
        <f ca="1"/>
        <v>RWE</v>
      </c>
      <c r="I103" s="4">
        <f ca="1"/>
        <v>3.5</v>
      </c>
      <c r="J103" s="20" t="str">
        <f ca="1"/>
        <v>21 Apr 25</v>
      </c>
      <c r="K103" s="20" t="str">
        <f ca="1"/>
        <v>CALLABLE</v>
      </c>
      <c r="L103" s="31">
        <f ca="1"/>
        <v>281680000</v>
      </c>
      <c r="M103" s="4" t="str">
        <f ca="1"/>
        <v>RWE 3 1/2 04/21/75 nc-25</v>
      </c>
      <c r="N103" s="4" t="str">
        <f ca="1"/>
        <v>Utilities</v>
      </c>
    </row>
    <row r="104" spans="5:14" x14ac:dyDescent="0.25">
      <c r="E104" s="4" t="s">
        <v>327</v>
      </c>
      <c r="F104" s="4" t="str">
        <f ca="1"/>
        <v>XS1254119750</v>
      </c>
      <c r="G104" s="4" t="str">
        <f ca="1"/>
        <v>RWE 6 5/8 07/30/75</v>
      </c>
      <c r="H104" s="4" t="str">
        <f ca="1"/>
        <v>RWE</v>
      </c>
      <c r="I104" s="4">
        <f ca="1"/>
        <v>6.625</v>
      </c>
      <c r="J104" s="20" t="str">
        <f ca="1"/>
        <v>30 Mar 26</v>
      </c>
      <c r="K104" s="20" t="str">
        <f ca="1"/>
        <v>CALLABLE</v>
      </c>
      <c r="L104" s="31">
        <f ca="1"/>
        <v>317360000</v>
      </c>
      <c r="M104" s="4" t="str">
        <f ca="1"/>
        <v>RWE 6 5/8 07/30/75 nc-26</v>
      </c>
      <c r="N104" s="4" t="str">
        <f ca="1"/>
        <v>Utilities</v>
      </c>
    </row>
    <row r="105" spans="5:14" x14ac:dyDescent="0.25">
      <c r="E105" s="4" t="s">
        <v>328</v>
      </c>
      <c r="F105" s="4" t="str">
        <f ca="1"/>
        <v>XS1591694481</v>
      </c>
      <c r="G105" s="4" t="str">
        <f ca="1"/>
        <v>TENN 2.995 PERP</v>
      </c>
      <c r="H105" s="4" t="str">
        <f ca="1"/>
        <v>TENN</v>
      </c>
      <c r="I105" s="4">
        <f ca="1"/>
        <v>2.9950000000000001</v>
      </c>
      <c r="J105" s="20" t="str">
        <f ca="1"/>
        <v>01 Mar 24</v>
      </c>
      <c r="K105" s="20" t="str">
        <f ca="1"/>
        <v>PERP/CALL</v>
      </c>
      <c r="L105" s="31">
        <f ca="1"/>
        <v>1100000000</v>
      </c>
      <c r="M105" s="4" t="str">
        <f ca="1"/>
        <v>TENN 2.995 PERP nc-24</v>
      </c>
      <c r="N105" s="4" t="str">
        <f ca="1"/>
        <v>Utilities</v>
      </c>
    </row>
    <row r="106" spans="5:14" x14ac:dyDescent="0.25">
      <c r="E106" s="4" t="s">
        <v>329</v>
      </c>
      <c r="F106" s="4" t="str">
        <f ca="1"/>
        <v>XS1205618470</v>
      </c>
      <c r="G106" s="4" t="str">
        <f ca="1"/>
        <v>VATFAL 3 03/19/77</v>
      </c>
      <c r="H106" s="4" t="str">
        <f ca="1"/>
        <v>VATFAL</v>
      </c>
      <c r="I106" s="4">
        <f ca="1"/>
        <v>3</v>
      </c>
      <c r="J106" s="20" t="str">
        <f ca="1"/>
        <v>19 Mar 27</v>
      </c>
      <c r="K106" s="20" t="str">
        <f ca="1"/>
        <v>CALLABLE</v>
      </c>
      <c r="L106" s="31">
        <f ca="1"/>
        <v>1000000000</v>
      </c>
      <c r="M106" s="4" t="str">
        <f ca="1"/>
        <v>VATFAL 3 03/19/77 nc-27</v>
      </c>
      <c r="N106" s="4" t="str">
        <f ca="1"/>
        <v>Utilities</v>
      </c>
    </row>
    <row r="107" spans="5:14" x14ac:dyDescent="0.25">
      <c r="E107" s="4" t="s">
        <v>330</v>
      </c>
      <c r="F107" s="4" t="str">
        <f ca="1"/>
        <v>XS1322373017</v>
      </c>
      <c r="G107" s="4" t="str">
        <f ca="1"/>
        <v>VATFAL 6.1 11/19/78</v>
      </c>
      <c r="H107" s="4" t="str">
        <f ca="1"/>
        <v>VATFAL</v>
      </c>
      <c r="I107" s="4">
        <f ca="1"/>
        <v>6.1</v>
      </c>
      <c r="J107" s="20" t="str">
        <f ca="1"/>
        <v>19 Nov 23</v>
      </c>
      <c r="K107" s="20" t="str">
        <f ca="1"/>
        <v>CALLABLE</v>
      </c>
      <c r="L107" s="31">
        <f ca="1"/>
        <v>400000000</v>
      </c>
      <c r="M107" s="4" t="str">
        <f ca="1"/>
        <v>VATFAL 6.1 11/19/78 nc-23</v>
      </c>
      <c r="N107" s="4" t="str">
        <f ca="1"/>
        <v>Utilities</v>
      </c>
    </row>
    <row r="108" spans="5:14" x14ac:dyDescent="0.25">
      <c r="E108" s="4" t="s">
        <v>680</v>
      </c>
      <c r="F108" s="4" t="str">
        <f ca="1"/>
        <v>XS1014997073</v>
      </c>
      <c r="G108" s="4" t="str">
        <f ca="1"/>
        <v>ENELIM 5 01/15/75</v>
      </c>
      <c r="H108" s="4" t="str">
        <f ca="1"/>
        <v>ENELIM</v>
      </c>
      <c r="I108" s="4">
        <f ca="1"/>
        <v>5</v>
      </c>
      <c r="J108" s="20" t="str">
        <f ca="1"/>
        <v>#N/A Field Not Applicable</v>
      </c>
      <c r="K108" s="20" t="str">
        <f ca="1"/>
        <v>CALLABLE</v>
      </c>
      <c r="L108" s="31">
        <f ca="1"/>
        <v>0</v>
      </c>
      <c r="M108" s="4" t="str">
        <f ca="1"/>
        <v>ENELIM 5 01/15/75 nc-le</v>
      </c>
      <c r="N108" s="4" t="str">
        <f ca="1"/>
        <v>Utilities</v>
      </c>
    </row>
    <row r="109" spans="5:14" x14ac:dyDescent="0.25">
      <c r="E109" s="4" t="s">
        <v>331</v>
      </c>
      <c r="F109" s="4" t="str">
        <f ca="1"/>
        <v>XS1713463716</v>
      </c>
      <c r="G109" s="4" t="str">
        <f ca="1"/>
        <v>ENELIM 2 1/2 11/24/78</v>
      </c>
      <c r="H109" s="4" t="str">
        <f ca="1"/>
        <v>ENELIM</v>
      </c>
      <c r="I109" s="4">
        <f ca="1"/>
        <v>2.5</v>
      </c>
      <c r="J109" s="20" t="str">
        <f ca="1"/>
        <v>24 Aug 23</v>
      </c>
      <c r="K109" s="20" t="str">
        <f ca="1"/>
        <v>CALLABLE</v>
      </c>
      <c r="L109" s="31">
        <f ca="1"/>
        <v>750019000</v>
      </c>
      <c r="M109" s="4" t="str">
        <f ca="1"/>
        <v>ENELIM 2 1/2 11/24/78 nc-23</v>
      </c>
      <c r="N109" s="4" t="str">
        <f ca="1"/>
        <v>Utilities</v>
      </c>
    </row>
    <row r="110" spans="5:14" x14ac:dyDescent="0.25">
      <c r="E110" s="4" t="s">
        <v>332</v>
      </c>
      <c r="F110" s="4" t="str">
        <f ca="1"/>
        <v>XS0954675129</v>
      </c>
      <c r="G110" s="4" t="str">
        <f ca="1"/>
        <v>ENELIM 5.451 01/10/74</v>
      </c>
      <c r="H110" s="4" t="str">
        <f ca="1"/>
        <v>ENELIM</v>
      </c>
      <c r="I110" s="4">
        <f ca="1"/>
        <v>5.4509999999999996</v>
      </c>
      <c r="J110" s="20" t="str">
        <f ca="1"/>
        <v>10 Jan 24</v>
      </c>
      <c r="K110" s="20" t="str">
        <f ca="1"/>
        <v>CALLABLE</v>
      </c>
      <c r="L110" s="31">
        <f ca="1"/>
        <v>297423999.99999988</v>
      </c>
      <c r="M110" s="4" t="str">
        <f ca="1"/>
        <v>ENELIM 5.451 01/10/74 nc-24</v>
      </c>
      <c r="N110" s="4" t="str">
        <f ca="1"/>
        <v>Utilities</v>
      </c>
    </row>
    <row r="111" spans="5:14" x14ac:dyDescent="0.25">
      <c r="E111" s="4" t="s">
        <v>333</v>
      </c>
      <c r="F111" s="4" t="str">
        <f ca="1"/>
        <v>XS2000719992</v>
      </c>
      <c r="G111" s="4" t="str">
        <f ca="1"/>
        <v>ENELIM 3 1/2 05/24/80</v>
      </c>
      <c r="H111" s="4" t="str">
        <f ca="1"/>
        <v>ENELIM</v>
      </c>
      <c r="I111" s="4">
        <f ca="1"/>
        <v>3.5</v>
      </c>
      <c r="J111" s="20" t="str">
        <f ca="1"/>
        <v>24 Feb 25</v>
      </c>
      <c r="K111" s="20" t="str">
        <f ca="1"/>
        <v>CALLABLE</v>
      </c>
      <c r="L111" s="31">
        <f ca="1"/>
        <v>900001000</v>
      </c>
      <c r="M111" s="4" t="str">
        <f ca="1"/>
        <v>ENELIM 3 1/2 05/24/80 nc-25</v>
      </c>
      <c r="N111" s="4" t="str">
        <f ca="1"/>
        <v>Utilities</v>
      </c>
    </row>
    <row r="112" spans="5:14" x14ac:dyDescent="0.25">
      <c r="E112" s="4" t="s">
        <v>334</v>
      </c>
      <c r="F112" s="4" t="str">
        <f ca="1"/>
        <v>XS1713463559</v>
      </c>
      <c r="G112" s="4" t="str">
        <f ca="1"/>
        <v>ENELIM 3 3/8 11/24/81</v>
      </c>
      <c r="H112" s="4" t="str">
        <f ca="1"/>
        <v>ENELIM</v>
      </c>
      <c r="I112" s="4">
        <f ca="1"/>
        <v>3.375</v>
      </c>
      <c r="J112" s="20" t="str">
        <f ca="1"/>
        <v>24 Aug 26</v>
      </c>
      <c r="K112" s="20" t="str">
        <f ca="1"/>
        <v>CALLABLE</v>
      </c>
      <c r="L112" s="31">
        <f ca="1"/>
        <v>750000000</v>
      </c>
      <c r="M112" s="4" t="str">
        <f ca="1"/>
        <v>ENELIM 3 3/8 11/24/81 nc-26</v>
      </c>
      <c r="N112" s="4" t="str">
        <f ca="1"/>
        <v>Utilities</v>
      </c>
    </row>
    <row r="113" spans="5:14" x14ac:dyDescent="0.25">
      <c r="E113" s="4" t="s">
        <v>335</v>
      </c>
      <c r="F113" s="4" t="str">
        <f ca="1"/>
        <v>XS0954674825</v>
      </c>
      <c r="G113" s="4" t="str">
        <f ca="1"/>
        <v>ENELIM 7 3/4 09/10/75</v>
      </c>
      <c r="H113" s="4" t="str">
        <f ca="1"/>
        <v>ENELIM</v>
      </c>
      <c r="I113" s="4">
        <f ca="1"/>
        <v>7.75</v>
      </c>
      <c r="J113" s="20" t="str">
        <f ca="1"/>
        <v>10 Sep 20</v>
      </c>
      <c r="K113" s="20" t="str">
        <f ca="1"/>
        <v>CALLABLE</v>
      </c>
      <c r="L113" s="31">
        <f ca="1"/>
        <v>400000000</v>
      </c>
      <c r="M113" s="4" t="str">
        <f ca="1"/>
        <v>ENELIM 7 3/4 09/10/75 nc-20</v>
      </c>
      <c r="N113" s="4" t="str">
        <f ca="1"/>
        <v>Utilities</v>
      </c>
    </row>
    <row r="114" spans="5:14" x14ac:dyDescent="0.25">
      <c r="E114" s="4" t="s">
        <v>336</v>
      </c>
      <c r="F114" s="4" t="str">
        <f ca="1"/>
        <v>XS1014987355</v>
      </c>
      <c r="G114" s="4" t="str">
        <f ca="1"/>
        <v>ENELIM 6 5/8 09/15/76</v>
      </c>
      <c r="H114" s="4" t="str">
        <f ca="1"/>
        <v>ENELIM</v>
      </c>
      <c r="I114" s="4">
        <f ca="1"/>
        <v>6.625</v>
      </c>
      <c r="J114" s="20" t="str">
        <f ca="1"/>
        <v>15 Sep 21</v>
      </c>
      <c r="K114" s="20" t="str">
        <f ca="1"/>
        <v>CALLABLE</v>
      </c>
      <c r="L114" s="31">
        <f ca="1"/>
        <v>500000000</v>
      </c>
      <c r="M114" s="4" t="str">
        <f ca="1"/>
        <v>ENELIM 6 5/8 09/15/76 nc-21</v>
      </c>
      <c r="N114" s="4" t="str">
        <f ca="1"/>
        <v>Utilities</v>
      </c>
    </row>
    <row r="115" spans="5:14" x14ac:dyDescent="0.25">
      <c r="E115" s="4" t="s">
        <v>337</v>
      </c>
      <c r="F115" s="4" t="str">
        <f ca="1"/>
        <v>US29265WAA62</v>
      </c>
      <c r="G115" s="4" t="str">
        <f ca="1"/>
        <v>ENELIM 8 3/4 09/24/73</v>
      </c>
      <c r="H115" s="4" t="str">
        <f ca="1"/>
        <v>ENELIM</v>
      </c>
      <c r="I115" s="4">
        <f ca="1"/>
        <v>8.75</v>
      </c>
      <c r="J115" s="20" t="str">
        <f ca="1"/>
        <v>24 Sep 23</v>
      </c>
      <c r="K115" s="20" t="str">
        <f ca="1"/>
        <v>CALLABLE</v>
      </c>
      <c r="L115" s="31">
        <f ca="1"/>
        <v>1250000000</v>
      </c>
      <c r="M115" s="4" t="str">
        <f ca="1"/>
        <v>ENELIM 8 3/4 09/24/73 nc-23</v>
      </c>
      <c r="N115" s="4" t="str">
        <f ca="1"/>
        <v>Utilities</v>
      </c>
    </row>
    <row r="116" spans="5:14" x14ac:dyDescent="0.25">
      <c r="E116" s="4" t="s">
        <v>338</v>
      </c>
      <c r="F116" s="4" t="str">
        <f ca="1"/>
        <v>XS1721244371</v>
      </c>
      <c r="G116" s="4" t="str">
        <f ca="1"/>
        <v>IBESM 1 7/8 PERP</v>
      </c>
      <c r="H116" s="4" t="str">
        <f ca="1"/>
        <v>IBESM</v>
      </c>
      <c r="I116" s="4">
        <f ca="1"/>
        <v>1.875</v>
      </c>
      <c r="J116" s="20" t="str">
        <f ca="1"/>
        <v>22 Feb 23</v>
      </c>
      <c r="K116" s="20" t="str">
        <f ca="1"/>
        <v>PERP/CALL</v>
      </c>
      <c r="L116" s="31">
        <f ca="1"/>
        <v>1000000000</v>
      </c>
      <c r="M116" s="4" t="str">
        <f ca="1"/>
        <v>IBESM 1 7/8 PERP nc-23</v>
      </c>
      <c r="N116" s="4" t="str">
        <f ca="1"/>
        <v>Utilities</v>
      </c>
    </row>
    <row r="117" spans="5:14" x14ac:dyDescent="0.25">
      <c r="E117" s="4" t="s">
        <v>339</v>
      </c>
      <c r="F117" s="4" t="str">
        <f ca="1"/>
        <v>XS1797138960</v>
      </c>
      <c r="G117" s="4" t="str">
        <f ca="1"/>
        <v>IBESM 2 5/8 PERP</v>
      </c>
      <c r="H117" s="4" t="str">
        <f ca="1"/>
        <v>IBESM</v>
      </c>
      <c r="I117" s="4">
        <f ca="1"/>
        <v>2.625</v>
      </c>
      <c r="J117" s="20" t="str">
        <f ca="1"/>
        <v>26 Mar 24</v>
      </c>
      <c r="K117" s="20" t="str">
        <f ca="1"/>
        <v>PERP/CALL</v>
      </c>
      <c r="L117" s="31">
        <f ca="1"/>
        <v>700000000</v>
      </c>
      <c r="M117" s="4" t="str">
        <f ca="1"/>
        <v>IBESM 2 5/8 PERP nc-24</v>
      </c>
      <c r="N117" s="4" t="str">
        <f ca="1"/>
        <v>Utilities</v>
      </c>
    </row>
    <row r="118" spans="5:14" x14ac:dyDescent="0.25">
      <c r="E118" s="4" t="s">
        <v>340</v>
      </c>
      <c r="F118" s="4" t="str">
        <f ca="1"/>
        <v>XS1890845875</v>
      </c>
      <c r="G118" s="4" t="str">
        <f ca="1"/>
        <v>IBESM 3 1/4 PERP</v>
      </c>
      <c r="H118" s="4" t="str">
        <f ca="1"/>
        <v>IBESM</v>
      </c>
      <c r="I118" s="4">
        <f ca="1"/>
        <v>3.25</v>
      </c>
      <c r="J118" s="20" t="str">
        <f ca="1"/>
        <v>12 Nov 24</v>
      </c>
      <c r="K118" s="20" t="str">
        <f ca="1"/>
        <v>PERP/CALL</v>
      </c>
      <c r="L118" s="31">
        <f ca="1"/>
        <v>800000000</v>
      </c>
      <c r="M118" s="4" t="str">
        <f ca="1"/>
        <v>IBESM 3 1/4 PERP nc-24</v>
      </c>
      <c r="N118" s="4" t="str">
        <f ca="1"/>
        <v>Utilities</v>
      </c>
    </row>
    <row r="119" spans="5:14" x14ac:dyDescent="0.25">
      <c r="E119" s="4" t="s">
        <v>341</v>
      </c>
      <c r="F119" s="4" t="str">
        <f ca="1"/>
        <v>XS1139494493</v>
      </c>
      <c r="G119" s="4" t="str">
        <f ca="1"/>
        <v>NTGYSM 4 1/8 PERP</v>
      </c>
      <c r="H119" s="4" t="str">
        <f ca="1"/>
        <v>NTGYSM</v>
      </c>
      <c r="I119" s="4">
        <f ca="1"/>
        <v>4.125</v>
      </c>
      <c r="J119" s="20" t="str">
        <f ca="1"/>
        <v>18 Nov 22</v>
      </c>
      <c r="K119" s="20" t="str">
        <f ca="1"/>
        <v>PERP/CALL</v>
      </c>
      <c r="L119" s="31">
        <f ca="1"/>
        <v>1000000000</v>
      </c>
      <c r="M119" s="4" t="str">
        <f ca="1"/>
        <v>NTGYSM 4 1/8 PERP nc-22</v>
      </c>
      <c r="N119" s="4" t="str">
        <f ca="1"/>
        <v>Utilities</v>
      </c>
    </row>
    <row r="120" spans="5:14" x14ac:dyDescent="0.25">
      <c r="E120" s="4" t="s">
        <v>342</v>
      </c>
      <c r="F120" s="4" t="str">
        <f ca="1"/>
        <v>XS1224710399</v>
      </c>
      <c r="G120" s="4" t="str">
        <f ca="1"/>
        <v>NTGYSM 3 3/8 PERP</v>
      </c>
      <c r="H120" s="4" t="str">
        <f ca="1"/>
        <v>NTGYSM</v>
      </c>
      <c r="I120" s="4">
        <f ca="1"/>
        <v>3.375</v>
      </c>
      <c r="J120" s="20" t="str">
        <f ca="1"/>
        <v>24 Apr 24</v>
      </c>
      <c r="K120" s="20" t="str">
        <f ca="1"/>
        <v>PERP/CALL</v>
      </c>
      <c r="L120" s="31">
        <f ca="1"/>
        <v>500000000</v>
      </c>
      <c r="M120" s="4" t="str">
        <f ca="1"/>
        <v>NTGYSM 3 3/8 PERP nc-24</v>
      </c>
      <c r="N120" s="4" t="str">
        <f ca="1"/>
        <v>Utilities</v>
      </c>
    </row>
    <row r="121" spans="5:14" x14ac:dyDescent="0.25">
      <c r="E121" s="4" t="s">
        <v>343</v>
      </c>
      <c r="F121" s="4" t="str">
        <f ca="1"/>
        <v>XS1216020161</v>
      </c>
      <c r="G121" s="4" t="str">
        <f ca="1"/>
        <v>CNALN 3 04/10/76</v>
      </c>
      <c r="H121" s="4" t="str">
        <f ca="1"/>
        <v>CNALN</v>
      </c>
      <c r="I121" s="4">
        <f ca="1"/>
        <v>3</v>
      </c>
      <c r="J121" s="20" t="str">
        <f ca="1"/>
        <v>10 Apr 21</v>
      </c>
      <c r="K121" s="20" t="str">
        <f ca="1"/>
        <v>CALLABLE</v>
      </c>
      <c r="L121" s="31">
        <f ca="1"/>
        <v>750000000</v>
      </c>
      <c r="M121" s="4" t="str">
        <f ca="1"/>
        <v>CNALN 3 04/10/76 nc-21</v>
      </c>
      <c r="N121" s="4" t="str">
        <f ca="1"/>
        <v>Utilities</v>
      </c>
    </row>
    <row r="122" spans="5:14" x14ac:dyDescent="0.25">
      <c r="E122" s="4" t="s">
        <v>344</v>
      </c>
      <c r="F122" s="4" t="str">
        <f ca="1"/>
        <v>XS1216019585</v>
      </c>
      <c r="G122" s="4" t="str">
        <f ca="1"/>
        <v>CNALN 5 1/4 04/10/75</v>
      </c>
      <c r="H122" s="4" t="str">
        <f ca="1"/>
        <v>CNALN</v>
      </c>
      <c r="I122" s="4">
        <f ca="1"/>
        <v>5.25</v>
      </c>
      <c r="J122" s="20" t="str">
        <f ca="1"/>
        <v>10 Apr 25</v>
      </c>
      <c r="K122" s="20" t="str">
        <f ca="1"/>
        <v>CALLABLE</v>
      </c>
      <c r="L122" s="31">
        <f ca="1"/>
        <v>450000000</v>
      </c>
      <c r="M122" s="4" t="str">
        <f ca="1"/>
        <v>CNALN 5 1/4 04/10/75 nc-25</v>
      </c>
      <c r="N122" s="4" t="str">
        <f ca="1"/>
        <v>Utilities</v>
      </c>
    </row>
    <row r="123" spans="5:14" x14ac:dyDescent="0.25">
      <c r="E123" s="4" t="s">
        <v>345</v>
      </c>
      <c r="F123" s="4" t="str">
        <f ca="1"/>
        <v>XS2010044977</v>
      </c>
      <c r="G123" s="4" t="str">
        <f ca="1"/>
        <v>NGGLN 1 5/8 12/05/79</v>
      </c>
      <c r="H123" s="4" t="str">
        <f ca="1"/>
        <v>NGGLN</v>
      </c>
      <c r="I123" s="4">
        <f ca="1"/>
        <v>1.625</v>
      </c>
      <c r="J123" s="20" t="str">
        <f ca="1"/>
        <v>05 Sep 24</v>
      </c>
      <c r="K123" s="20" t="str">
        <f ca="1"/>
        <v>CALLABLE</v>
      </c>
      <c r="L123" s="31">
        <f ca="1"/>
        <v>500000000</v>
      </c>
      <c r="M123" s="4" t="str">
        <f ca="1"/>
        <v>NGGLN 1 5/8 12/05/79 nc-24</v>
      </c>
      <c r="N123" s="4" t="str">
        <f ca="1"/>
        <v>Utilities</v>
      </c>
    </row>
    <row r="124" spans="5:14" x14ac:dyDescent="0.25">
      <c r="E124" s="4" t="s">
        <v>346</v>
      </c>
      <c r="F124" s="4" t="str">
        <f ca="1"/>
        <v>XS2010045511</v>
      </c>
      <c r="G124" s="4" t="str">
        <f ca="1"/>
        <v>NGGLN 2 1/8 09/05/82</v>
      </c>
      <c r="H124" s="4" t="str">
        <f ca="1"/>
        <v>NGGLN</v>
      </c>
      <c r="I124" s="4">
        <f ca="1"/>
        <v>2.125</v>
      </c>
      <c r="J124" s="20" t="str">
        <f ca="1"/>
        <v>05 Jun 27</v>
      </c>
      <c r="K124" s="20" t="str">
        <f ca="1"/>
        <v>CALLABLE</v>
      </c>
      <c r="L124" s="31">
        <f ca="1"/>
        <v>750000000</v>
      </c>
      <c r="M124" s="4" t="str">
        <f ca="1"/>
        <v>NGGLN 2 1/8 09/05/82 nc-27</v>
      </c>
      <c r="N124" s="4" t="str">
        <f ca="1"/>
        <v>Utilities</v>
      </c>
    </row>
    <row r="125" spans="5:14" x14ac:dyDescent="0.25">
      <c r="E125" s="4" t="s">
        <v>347</v>
      </c>
      <c r="F125" s="4" t="str">
        <f ca="1"/>
        <v>XS0903532090</v>
      </c>
      <c r="G125" s="4" t="str">
        <f ca="1"/>
        <v>NGGLN 5 5/8 06/18/73</v>
      </c>
      <c r="H125" s="4" t="str">
        <f ca="1"/>
        <v>NGGLN</v>
      </c>
      <c r="I125" s="4">
        <f ca="1"/>
        <v>5.625</v>
      </c>
      <c r="J125" s="20" t="str">
        <f ca="1"/>
        <v>18 Jun 25</v>
      </c>
      <c r="K125" s="20" t="str">
        <f ca="1"/>
        <v>CALLABLE</v>
      </c>
      <c r="L125" s="31">
        <f ca="1"/>
        <v>1000000000</v>
      </c>
      <c r="M125" s="4" t="str">
        <f ca="1"/>
        <v>NGGLN 5 5/8 06/18/73 nc-25</v>
      </c>
      <c r="N125" s="4" t="str">
        <f ca="1"/>
        <v>Utilities</v>
      </c>
    </row>
    <row r="126" spans="5:14" x14ac:dyDescent="0.25">
      <c r="E126" s="4" t="s">
        <v>348</v>
      </c>
      <c r="F126" s="4" t="str">
        <f ca="1"/>
        <v>XS1196713298</v>
      </c>
      <c r="G126" s="4" t="str">
        <f ca="1"/>
        <v>SSELN 2 3/8 PERP</v>
      </c>
      <c r="H126" s="4" t="str">
        <f ca="1"/>
        <v>SSELN</v>
      </c>
      <c r="I126" s="4">
        <f ca="1"/>
        <v>2.375</v>
      </c>
      <c r="J126" s="20" t="str">
        <f ca="1"/>
        <v>01 Apr 21</v>
      </c>
      <c r="K126" s="20" t="str">
        <f ca="1"/>
        <v>PERP/CALL</v>
      </c>
      <c r="L126" s="31">
        <f ca="1"/>
        <v>600000000</v>
      </c>
      <c r="M126" s="4" t="str">
        <f ca="1"/>
        <v>SSELN 2 3/8 PERP nc-21</v>
      </c>
      <c r="N126" s="4" t="str">
        <f ca="1"/>
        <v>Utilities</v>
      </c>
    </row>
    <row r="127" spans="5:14" x14ac:dyDescent="0.25">
      <c r="E127" s="4" t="s">
        <v>349</v>
      </c>
      <c r="F127" s="4" t="str">
        <f ca="1"/>
        <v>XS1196714429</v>
      </c>
      <c r="G127" s="4" t="str">
        <f ca="1"/>
        <v>SSELN 3 7/8 PERP</v>
      </c>
      <c r="H127" s="4" t="str">
        <f ca="1"/>
        <v>SSELN</v>
      </c>
      <c r="I127" s="4">
        <f ca="1"/>
        <v>3.875</v>
      </c>
      <c r="J127" s="20" t="str">
        <f ca="1"/>
        <v>10 Sep 20</v>
      </c>
      <c r="K127" s="20" t="str">
        <f ca="1"/>
        <v>PERP/CALL</v>
      </c>
      <c r="L127" s="31">
        <f ca="1"/>
        <v>750000000</v>
      </c>
      <c r="M127" s="4" t="str">
        <f ca="1"/>
        <v>SSELN 3 7/8 PERP nc-20</v>
      </c>
      <c r="N127" s="4" t="str">
        <f ca="1"/>
        <v>Utilities</v>
      </c>
    </row>
    <row r="128" spans="5:14" x14ac:dyDescent="0.25">
      <c r="E128" s="4" t="s">
        <v>350</v>
      </c>
      <c r="F128" s="4" t="str">
        <f ca="1"/>
        <v>XS1572349865</v>
      </c>
      <c r="G128" s="4" t="str">
        <f ca="1"/>
        <v>SSELN 3 5/8 09/16/77</v>
      </c>
      <c r="H128" s="4" t="str">
        <f ca="1"/>
        <v>SSELN</v>
      </c>
      <c r="I128" s="4">
        <f ca="1"/>
        <v>3.625</v>
      </c>
      <c r="J128" s="20" t="str">
        <f ca="1"/>
        <v>16 Jun 22</v>
      </c>
      <c r="K128" s="20" t="str">
        <f ca="1"/>
        <v>CALLABLE</v>
      </c>
      <c r="L128" s="31">
        <f ca="1"/>
        <v>300000000</v>
      </c>
      <c r="M128" s="4" t="str">
        <f ca="1"/>
        <v>SSELN 3 5/8 09/16/77 nc-22</v>
      </c>
      <c r="N128" s="4" t="str">
        <f ca="1"/>
        <v>Utilities</v>
      </c>
    </row>
    <row r="129" spans="5:17" x14ac:dyDescent="0.25">
      <c r="E129" s="4" t="s">
        <v>351</v>
      </c>
      <c r="F129" s="4" t="str">
        <f ca="1"/>
        <v>XS1572343744</v>
      </c>
      <c r="G129" s="4" t="str">
        <f ca="1"/>
        <v>SSELN 4 3/4 09/16/77</v>
      </c>
      <c r="H129" s="4" t="str">
        <f ca="1"/>
        <v>SSELN</v>
      </c>
      <c r="I129" s="4">
        <f ca="1"/>
        <v>4.75</v>
      </c>
      <c r="J129" s="20" t="str">
        <f ca="1"/>
        <v>16 Jun 22</v>
      </c>
      <c r="K129" s="20" t="str">
        <f ca="1"/>
        <v>CALLABLE</v>
      </c>
      <c r="L129" s="31">
        <f ca="1"/>
        <v>900000000</v>
      </c>
      <c r="M129" s="4" t="str">
        <f ca="1"/>
        <v>SSELN 4 3/4 09/16/77 nc-22</v>
      </c>
      <c r="N129" s="4" t="str">
        <f ca="1"/>
        <v>Utilities</v>
      </c>
    </row>
    <row r="130" spans="5:17" x14ac:dyDescent="0.25">
      <c r="E130" s="4" t="s">
        <v>352</v>
      </c>
      <c r="F130" s="4" t="str">
        <f ca="1"/>
        <v>XS1757377400</v>
      </c>
      <c r="G130" s="4" t="str">
        <f ca="1"/>
        <v>ALLRNV 1 5/8 PERP</v>
      </c>
      <c r="H130" s="4" t="str">
        <f ca="1"/>
        <v>ALLRNV</v>
      </c>
      <c r="I130" s="4">
        <f ca="1"/>
        <v>1.625</v>
      </c>
      <c r="J130" s="20" t="str">
        <f ca="1"/>
        <v>30 Mar 25</v>
      </c>
      <c r="K130" s="20" t="str">
        <f ca="1"/>
        <v>PERP/CALL</v>
      </c>
      <c r="L130" s="31">
        <f ca="1"/>
        <v>500000000</v>
      </c>
      <c r="M130" s="4" t="str">
        <f ca="1"/>
        <v>ALLRNV 1 5/8 PERP nc-25</v>
      </c>
      <c r="N130" s="4" t="str">
        <f ca="1"/>
        <v>Utilities</v>
      </c>
    </row>
    <row r="131" spans="5:17" x14ac:dyDescent="0.25">
      <c r="E131" s="4" t="s">
        <v>353</v>
      </c>
      <c r="F131" s="4" t="str">
        <f ca="1"/>
        <v>XS0943370543</v>
      </c>
      <c r="G131" s="4" t="str">
        <f ca="1"/>
        <v>ORSTED 6 1/4 06/26/13</v>
      </c>
      <c r="H131" s="4" t="str">
        <f ca="1"/>
        <v>ORSTED</v>
      </c>
      <c r="I131" s="4">
        <f ca="1"/>
        <v>6.25</v>
      </c>
      <c r="J131" s="20" t="str">
        <f ca="1"/>
        <v>26 Jun 23</v>
      </c>
      <c r="K131" s="20" t="str">
        <f ca="1"/>
        <v>CALLABLE</v>
      </c>
      <c r="L131" s="31">
        <f ca="1"/>
        <v>700000000</v>
      </c>
      <c r="M131" s="4" t="str">
        <f ca="1"/>
        <v>ORSTED 6 1/4 06/26/13 nc-23</v>
      </c>
      <c r="N131" s="4" t="str">
        <f ca="1"/>
        <v>Utilities</v>
      </c>
    </row>
    <row r="132" spans="5:17" x14ac:dyDescent="0.25">
      <c r="E132" s="4" t="s">
        <v>354</v>
      </c>
      <c r="F132" s="4" t="str">
        <f ca="1"/>
        <v>XS1720192696</v>
      </c>
      <c r="G132" s="4" t="str">
        <f ca="1"/>
        <v>ORSTED 2 1/4 11/24/17</v>
      </c>
      <c r="H132" s="4" t="str">
        <f ca="1"/>
        <v>ORSTED</v>
      </c>
      <c r="I132" s="4">
        <f ca="1"/>
        <v>2.25</v>
      </c>
      <c r="J132" s="20" t="str">
        <f ca="1"/>
        <v>24 Aug 24</v>
      </c>
      <c r="K132" s="20" t="str">
        <f ca="1"/>
        <v>CALLABLE</v>
      </c>
      <c r="L132" s="31">
        <f ca="1"/>
        <v>500000000</v>
      </c>
      <c r="M132" s="4" t="str">
        <f ca="1"/>
        <v>ORSTED 2 1/4 11/24/17 nc-24</v>
      </c>
      <c r="N132" s="4" t="str">
        <f ca="1"/>
        <v>Utilities</v>
      </c>
    </row>
    <row r="133" spans="5:17" x14ac:dyDescent="0.25">
      <c r="E133" s="4" t="s">
        <v>355</v>
      </c>
      <c r="F133" s="4" t="str">
        <f ca="1"/>
        <v>XS2010036874</v>
      </c>
      <c r="G133" s="4" t="str">
        <f ca="1"/>
        <v>ORSTED 1 3/4 12/09/19</v>
      </c>
      <c r="H133" s="4" t="str">
        <f ca="1"/>
        <v>ORSTED</v>
      </c>
      <c r="I133" s="4">
        <f ca="1"/>
        <v>1.75</v>
      </c>
      <c r="J133" s="20" t="str">
        <f ca="1"/>
        <v>09 Sep 27</v>
      </c>
      <c r="K133" s="20" t="str">
        <f ca="1"/>
        <v>CALLABLE</v>
      </c>
      <c r="L133" s="31">
        <f ca="1"/>
        <v>600000000</v>
      </c>
      <c r="M133" s="4" t="str">
        <f ca="1"/>
        <v>ORSTED 1 3/4 12/09/19 nc-27</v>
      </c>
      <c r="N133" s="4" t="str">
        <f ca="1"/>
        <v>Utilities</v>
      </c>
    </row>
    <row r="134" spans="5:17" x14ac:dyDescent="0.25">
      <c r="E134" s="4" t="s">
        <v>356</v>
      </c>
      <c r="F134" s="4" t="str">
        <f ca="1"/>
        <v>XS1141810991</v>
      </c>
      <c r="G134" s="4" t="str">
        <f ca="1"/>
        <v>STEDIN 3 1/4 PERP</v>
      </c>
      <c r="H134" s="4" t="str">
        <f ca="1"/>
        <v>STEDIN</v>
      </c>
      <c r="I134" s="4">
        <f ca="1"/>
        <v>3.25</v>
      </c>
      <c r="J134" s="20" t="str">
        <f ca="1"/>
        <v>01 Dec 21</v>
      </c>
      <c r="K134" s="20" t="str">
        <f ca="1"/>
        <v>PERP/CALL</v>
      </c>
      <c r="L134" s="31">
        <f ca="1"/>
        <v>500000000</v>
      </c>
      <c r="M134" s="4" t="str">
        <f ca="1"/>
        <v>STEDIN 3 1/4 PERP nc-21</v>
      </c>
      <c r="N134" s="4" t="str">
        <f ca="1"/>
        <v>Utilities</v>
      </c>
    </row>
    <row r="135" spans="5:17" x14ac:dyDescent="0.25">
      <c r="E135" s="4" t="s">
        <v>357</v>
      </c>
      <c r="F135" s="4" t="str">
        <f ca="1"/>
        <v>PTEDPKOM0034</v>
      </c>
      <c r="G135" s="4" t="str">
        <f ca="1"/>
        <v>EDPPL 4.496 04/30/79</v>
      </c>
      <c r="H135" s="4" t="str">
        <f ca="1"/>
        <v>EDPPL</v>
      </c>
      <c r="I135" s="4">
        <f ca="1"/>
        <v>4.4960000000000004</v>
      </c>
      <c r="J135" s="20" t="str">
        <f ca="1"/>
        <v>30 Jan 24</v>
      </c>
      <c r="K135" s="20" t="str">
        <f ca="1"/>
        <v>CALLABLE</v>
      </c>
      <c r="L135" s="31">
        <f ca="1"/>
        <v>1000000000</v>
      </c>
      <c r="M135" s="4" t="str">
        <f ca="1"/>
        <v>EDPPL 4.496 04/30/79 nc-24</v>
      </c>
      <c r="N135" s="4" t="str">
        <f ca="1"/>
        <v>Utilities</v>
      </c>
    </row>
    <row r="136" spans="5:17" x14ac:dyDescent="0.25">
      <c r="E136" s="4" t="s">
        <v>358</v>
      </c>
      <c r="F136" s="4" t="str">
        <f ca="1"/>
        <v>PTEDPLOM0017</v>
      </c>
      <c r="G136" s="4" t="str">
        <f ca="1"/>
        <v>EDPPL 1.7 07/20/80</v>
      </c>
      <c r="H136" s="4" t="str">
        <f ca="1"/>
        <v>EDPPL</v>
      </c>
      <c r="I136" s="4">
        <f ca="1"/>
        <v>1.7</v>
      </c>
      <c r="J136" s="20" t="str">
        <f ca="1"/>
        <v>20 Apr 25</v>
      </c>
      <c r="K136" s="20" t="str">
        <f ca="1"/>
        <v>CALLABLE</v>
      </c>
      <c r="L136" s="31">
        <f ca="1"/>
        <v>750000000</v>
      </c>
      <c r="M136" s="4" t="str">
        <f ca="1"/>
        <v>EDPPL 1.7 07/20/80 nc-25</v>
      </c>
      <c r="N136" s="4" t="str">
        <f ca="1"/>
        <v>Utilities</v>
      </c>
    </row>
    <row r="137" spans="5:17" x14ac:dyDescent="0.25">
      <c r="E137" s="4" t="s">
        <v>359</v>
      </c>
      <c r="F137" s="4" t="str">
        <f ca="1"/>
        <v>BE0002597756</v>
      </c>
      <c r="G137" s="4" t="str">
        <f ca="1"/>
        <v>ELIASO 2 3/4 PERP</v>
      </c>
      <c r="H137" s="4" t="str">
        <f ca="1"/>
        <v>ELIASO</v>
      </c>
      <c r="I137" s="4">
        <f ca="1"/>
        <v>2.75</v>
      </c>
      <c r="J137" s="20" t="str">
        <f ca="1"/>
        <v>05 Sep 23</v>
      </c>
      <c r="K137" s="20" t="str">
        <f ca="1"/>
        <v>PERP/CALL</v>
      </c>
      <c r="L137" s="31">
        <f ca="1"/>
        <v>700000000</v>
      </c>
      <c r="M137" s="4" t="str">
        <f ca="1"/>
        <v>ELIASO 2 3/4 PERP nc-23</v>
      </c>
      <c r="N137" s="4" t="str">
        <f ca="1"/>
        <v>Utilities</v>
      </c>
    </row>
    <row r="138" spans="5:17" x14ac:dyDescent="0.25">
      <c r="E138" s="4" t="s">
        <v>681</v>
      </c>
      <c r="F138" s="4" t="str">
        <f ca="1"/>
        <v>XS1150673892</v>
      </c>
      <c r="G138" s="4" t="str">
        <f ca="1"/>
        <v>VLVY 4.2 06/10/75</v>
      </c>
      <c r="H138" s="4" t="str">
        <f ca="1"/>
        <v>VLVY</v>
      </c>
      <c r="I138" s="4">
        <f ca="1"/>
        <v>4.2</v>
      </c>
      <c r="J138" s="20" t="str">
        <f ca="1"/>
        <v>#N/A Field Not Applicable</v>
      </c>
      <c r="K138" s="20" t="str">
        <f ca="1"/>
        <v>CALLABLE</v>
      </c>
      <c r="L138" s="31">
        <f ca="1"/>
        <v>0</v>
      </c>
      <c r="M138" s="4" t="str">
        <f ca="1"/>
        <v>VLVY 4.2 06/10/75 nc-le</v>
      </c>
      <c r="N138" s="4" t="str">
        <f ca="1"/>
        <v>Consumer, Cyclical</v>
      </c>
    </row>
    <row r="139" spans="5:17" x14ac:dyDescent="0.25">
      <c r="E139" s="4" t="s">
        <v>360</v>
      </c>
      <c r="F139" s="4" t="str">
        <f ca="1"/>
        <v>XS1150695192</v>
      </c>
      <c r="G139" s="4" t="str">
        <f ca="1"/>
        <v>VLVY 4.85 03/10/78</v>
      </c>
      <c r="H139" s="4" t="str">
        <f ca="1"/>
        <v>VLVY</v>
      </c>
      <c r="I139" s="4">
        <f ca="1"/>
        <v>4.8499999999999996</v>
      </c>
      <c r="J139" s="20" t="str">
        <f ca="1"/>
        <v>10 Mar 23</v>
      </c>
      <c r="K139" s="20" t="str">
        <f ca="1"/>
        <v>CALLABLE</v>
      </c>
      <c r="L139" s="31">
        <f ca="1"/>
        <v>600000000</v>
      </c>
      <c r="M139" s="4" t="str">
        <f ca="1"/>
        <v>VLVY 4.85 03/10/78 nc-23</v>
      </c>
      <c r="N139" s="4" t="str">
        <f ca="1"/>
        <v>Consumer, Cyclical</v>
      </c>
    </row>
    <row r="140" spans="5:17" x14ac:dyDescent="0.25">
      <c r="E140" s="4" t="s">
        <v>361</v>
      </c>
      <c r="F140" s="4" t="str">
        <f ca="1"/>
        <v>XS1048428012</v>
      </c>
      <c r="G140" s="4" t="str">
        <f ca="1"/>
        <v>VW 3 3/4 PERP</v>
      </c>
      <c r="H140" s="4" t="str">
        <f ca="1"/>
        <v>VW</v>
      </c>
      <c r="I140" s="4">
        <f ca="1"/>
        <v>3.75</v>
      </c>
      <c r="J140" s="20" t="str">
        <f ca="1"/>
        <v>24 Mar 21</v>
      </c>
      <c r="K140" s="20" t="str">
        <f ca="1"/>
        <v>PERP/CALL</v>
      </c>
      <c r="L140" s="31">
        <f ca="1"/>
        <v>1250000000</v>
      </c>
      <c r="M140" s="4" t="str">
        <f ca="1"/>
        <v>VW 3 3/4 PERP nc-21</v>
      </c>
      <c r="N140" s="4" t="str">
        <f ca="1"/>
        <v>Consumer, Cyclical</v>
      </c>
    </row>
    <row r="141" spans="5:17" x14ac:dyDescent="0.25">
      <c r="E141" s="4" t="s">
        <v>362</v>
      </c>
      <c r="F141" s="4" t="str">
        <f ca="1"/>
        <v>XS1206540806</v>
      </c>
      <c r="G141" s="4" t="str">
        <f ca="1"/>
        <v>VW 2 1/2 PERP</v>
      </c>
      <c r="H141" s="4" t="str">
        <f ca="1"/>
        <v>VW</v>
      </c>
      <c r="I141" s="4">
        <f ca="1"/>
        <v>2.5</v>
      </c>
      <c r="J141" s="20" t="str">
        <f ca="1"/>
        <v>20 Mar 22</v>
      </c>
      <c r="K141" s="20" t="str">
        <f ca="1"/>
        <v>PERP/CALL</v>
      </c>
      <c r="L141" s="31">
        <f ca="1"/>
        <v>1100000000</v>
      </c>
      <c r="M141" s="4" t="str">
        <f ca="1"/>
        <v>VW 2 1/2 PERP nc-22</v>
      </c>
      <c r="N141" s="4" t="str">
        <f ca="1"/>
        <v>Consumer, Cyclical</v>
      </c>
    </row>
    <row r="142" spans="5:17" x14ac:dyDescent="0.25">
      <c r="E142" s="4" t="s">
        <v>363</v>
      </c>
      <c r="F142" s="4" t="str">
        <f ca="1"/>
        <v>XS1629658755</v>
      </c>
      <c r="G142" s="4" t="str">
        <f ca="1"/>
        <v>VW 2.7 PERP</v>
      </c>
      <c r="H142" s="4" t="str">
        <f ca="1"/>
        <v>VW</v>
      </c>
      <c r="I142" s="4">
        <f ca="1"/>
        <v>2.7</v>
      </c>
      <c r="J142" s="20" t="str">
        <f ca="1"/>
        <v>14 Dec 22</v>
      </c>
      <c r="K142" s="20" t="str">
        <f ca="1"/>
        <v>PERP/CALL</v>
      </c>
      <c r="L142" s="31">
        <f ca="1"/>
        <v>1500000000</v>
      </c>
      <c r="M142" s="4" t="str">
        <f ca="1"/>
        <v>VW 2.7 PERP nc-22</v>
      </c>
      <c r="N142" s="4" t="str">
        <f ca="1"/>
        <v>Consumer, Cyclical</v>
      </c>
      <c r="O142" s="22"/>
      <c r="P142" s="22"/>
      <c r="Q142" s="22"/>
    </row>
    <row r="143" spans="5:17" x14ac:dyDescent="0.25">
      <c r="E143" s="4" t="s">
        <v>364</v>
      </c>
      <c r="F143" s="4" t="str">
        <f ca="1"/>
        <v>XS0968913342</v>
      </c>
      <c r="G143" s="4" t="str">
        <f ca="1"/>
        <v>VW 5 1/8 PERP</v>
      </c>
      <c r="H143" s="4" t="str">
        <f ca="1"/>
        <v>VW</v>
      </c>
      <c r="I143" s="4">
        <f ca="1"/>
        <v>5.125</v>
      </c>
      <c r="J143" s="20" t="str">
        <f ca="1"/>
        <v>04 Sep 23</v>
      </c>
      <c r="K143" s="20" t="str">
        <f ca="1"/>
        <v>PERP/CALL</v>
      </c>
      <c r="L143" s="31">
        <f ca="1"/>
        <v>750000000</v>
      </c>
      <c r="M143" s="4" t="str">
        <f ca="1"/>
        <v>VW 5 1/8 PERP nc-23</v>
      </c>
      <c r="N143" s="4" t="str">
        <f ca="1"/>
        <v>Consumer, Cyclical</v>
      </c>
      <c r="O143" s="22"/>
      <c r="P143" s="22"/>
      <c r="Q143" s="22"/>
    </row>
    <row r="144" spans="5:17" x14ac:dyDescent="0.25">
      <c r="E144" s="4" t="s">
        <v>365</v>
      </c>
      <c r="F144" s="4" t="str">
        <f ca="1"/>
        <v>XS1799938995</v>
      </c>
      <c r="G144" s="4" t="str">
        <f ca="1"/>
        <v>VW 3 3/8 PERP</v>
      </c>
      <c r="H144" s="4" t="str">
        <f ca="1"/>
        <v>VW</v>
      </c>
      <c r="I144" s="4">
        <f ca="1"/>
        <v>3.375</v>
      </c>
      <c r="J144" s="20" t="str">
        <f ca="1"/>
        <v>27 Jun 24</v>
      </c>
      <c r="K144" s="20" t="str">
        <f ca="1"/>
        <v>PERP/CALL</v>
      </c>
      <c r="L144" s="31">
        <f ca="1"/>
        <v>1250000000</v>
      </c>
      <c r="M144" s="4" t="str">
        <f ca="1"/>
        <v>VW 3 3/8 PERP nc-24</v>
      </c>
      <c r="N144" s="4" t="str">
        <f ca="1"/>
        <v>Consumer, Cyclical</v>
      </c>
      <c r="O144" s="22"/>
      <c r="P144" s="22"/>
      <c r="Q144" s="22"/>
    </row>
    <row r="145" spans="5:14" x14ac:dyDescent="0.25">
      <c r="E145" s="4" t="s">
        <v>366</v>
      </c>
      <c r="F145" s="4" t="str">
        <f ca="1"/>
        <v>XS1048428442</v>
      </c>
      <c r="G145" s="4" t="str">
        <f ca="1"/>
        <v>VW 4 5/8 PERP</v>
      </c>
      <c r="H145" s="4" t="str">
        <f ca="1"/>
        <v>VW</v>
      </c>
      <c r="I145" s="4">
        <f ca="1"/>
        <v>4.625</v>
      </c>
      <c r="J145" s="20" t="str">
        <f ca="1"/>
        <v>24 Mar 26</v>
      </c>
      <c r="K145" s="20" t="str">
        <f ca="1"/>
        <v>PERP/CALL</v>
      </c>
      <c r="L145" s="31">
        <f ca="1"/>
        <v>1750000000</v>
      </c>
      <c r="M145" s="4" t="str">
        <f ca="1"/>
        <v>VW 4 5/8 PERP nc-26</v>
      </c>
      <c r="N145" s="4" t="str">
        <f ca="1"/>
        <v>Consumer, Cyclical</v>
      </c>
    </row>
    <row r="146" spans="5:14" x14ac:dyDescent="0.25">
      <c r="E146" s="4" t="s">
        <v>367</v>
      </c>
      <c r="F146" s="4" t="str">
        <f ca="1"/>
        <v>XS1629774230</v>
      </c>
      <c r="G146" s="4" t="str">
        <f ca="1"/>
        <v>VW 3 7/8 PERP</v>
      </c>
      <c r="H146" s="4" t="str">
        <f ca="1"/>
        <v>VW</v>
      </c>
      <c r="I146" s="4">
        <f ca="1"/>
        <v>3.875</v>
      </c>
      <c r="J146" s="20" t="str">
        <f ca="1"/>
        <v>14 Jun 27</v>
      </c>
      <c r="K146" s="20" t="str">
        <f ca="1"/>
        <v>PERP/CALL</v>
      </c>
      <c r="L146" s="31">
        <f ca="1"/>
        <v>2000000000</v>
      </c>
      <c r="M146" s="4" t="str">
        <f ca="1"/>
        <v>VW 3 7/8 PERP nc-27</v>
      </c>
      <c r="N146" s="4" t="str">
        <f ca="1"/>
        <v>Consumer, Cyclical</v>
      </c>
    </row>
    <row r="147" spans="5:14" x14ac:dyDescent="0.25">
      <c r="E147" s="4" t="s">
        <v>368</v>
      </c>
      <c r="F147" s="4" t="str">
        <f ca="1"/>
        <v>XS1799939027</v>
      </c>
      <c r="G147" s="4" t="str">
        <f ca="1"/>
        <v>VW 4 5/8 PERP</v>
      </c>
      <c r="H147" s="4" t="str">
        <f ca="1"/>
        <v>VW</v>
      </c>
      <c r="I147" s="4">
        <f ca="1"/>
        <v>4.625</v>
      </c>
      <c r="J147" s="20" t="str">
        <f ca="1"/>
        <v>27 Jun 28</v>
      </c>
      <c r="K147" s="20" t="str">
        <f ca="1"/>
        <v>PERP/CALL</v>
      </c>
      <c r="L147" s="31">
        <f ca="1"/>
        <v>1500000000</v>
      </c>
      <c r="M147" s="4" t="str">
        <f ca="1"/>
        <v>VW 4 5/8 PERP nc-28</v>
      </c>
      <c r="N147" s="4" t="str">
        <f ca="1"/>
        <v>Consumer, Cyclical</v>
      </c>
    </row>
    <row r="148" spans="5:14" x14ac:dyDescent="0.25">
      <c r="E148" s="4" t="s">
        <v>369</v>
      </c>
      <c r="F148" s="4" t="str">
        <f ca="1"/>
        <v>XS1206541366</v>
      </c>
      <c r="G148" s="4" t="str">
        <f ca="1"/>
        <v>VW 3 1/2 PERP</v>
      </c>
      <c r="H148" s="4" t="str">
        <f ca="1"/>
        <v>VW</v>
      </c>
      <c r="I148" s="4">
        <f ca="1"/>
        <v>3.5</v>
      </c>
      <c r="J148" s="20" t="str">
        <f ca="1"/>
        <v>20 Mar 30</v>
      </c>
      <c r="K148" s="20" t="str">
        <f ca="1"/>
        <v>PERP/CALL</v>
      </c>
      <c r="L148" s="31">
        <f ca="1"/>
        <v>1400000000</v>
      </c>
      <c r="M148" s="4" t="str">
        <f ca="1"/>
        <v>VW 3 1/2 PERP nc-30</v>
      </c>
      <c r="N148" s="4" t="str">
        <f ca="1"/>
        <v>Consumer, Cyclical</v>
      </c>
    </row>
    <row r="149" spans="5:14" x14ac:dyDescent="0.25">
      <c r="E149" s="4" t="s">
        <v>370</v>
      </c>
      <c r="F149" s="4" t="str">
        <f ca="1"/>
        <v>FR0012005924</v>
      </c>
      <c r="G149" s="4" t="str">
        <f ca="1"/>
        <v>ACFP 4 1/8 PERP</v>
      </c>
      <c r="H149" s="4" t="str">
        <f ca="1"/>
        <v>ACFP</v>
      </c>
      <c r="I149" s="4">
        <f ca="1"/>
        <v>4.125</v>
      </c>
      <c r="J149" s="20" t="str">
        <f ca="1"/>
        <v>#N/A Field Not Applicable</v>
      </c>
      <c r="K149" s="20" t="str">
        <f ca="1"/>
        <v>PERP/CALL</v>
      </c>
      <c r="L149" s="31">
        <f ca="1"/>
        <v>0</v>
      </c>
      <c r="M149" s="4" t="str">
        <f ca="1"/>
        <v>ACFP 4 1/8 PERP nc-le</v>
      </c>
      <c r="N149" s="4" t="str">
        <f ca="1"/>
        <v>Consumer, Cyclical</v>
      </c>
    </row>
    <row r="150" spans="5:14" x14ac:dyDescent="0.25">
      <c r="E150" s="4" t="s">
        <v>371</v>
      </c>
      <c r="F150" s="4" t="str">
        <f ca="1"/>
        <v>FR0013399177</v>
      </c>
      <c r="G150" s="4" t="str">
        <f ca="1"/>
        <v>ACFP 4 3/8 PERP</v>
      </c>
      <c r="H150" s="4" t="str">
        <f ca="1"/>
        <v>ACFP</v>
      </c>
      <c r="I150" s="4">
        <f ca="1"/>
        <v>4.375</v>
      </c>
      <c r="J150" s="20" t="str">
        <f ca="1"/>
        <v>30 Jan 24</v>
      </c>
      <c r="K150" s="20" t="str">
        <f ca="1"/>
        <v>PERP/CALL</v>
      </c>
      <c r="L150" s="31">
        <f ca="1"/>
        <v>500000000</v>
      </c>
      <c r="M150" s="4" t="str">
        <f ca="1"/>
        <v>ACFP 4 3/8 PERP nc-24</v>
      </c>
      <c r="N150" s="4" t="str">
        <f ca="1"/>
        <v>Consumer, Cyclical</v>
      </c>
    </row>
    <row r="151" spans="5:14" x14ac:dyDescent="0.25">
      <c r="E151" s="4" t="s">
        <v>682</v>
      </c>
      <c r="F151" s="4" t="str">
        <f ca="1"/>
        <v>IE00B3F81R35</v>
      </c>
      <c r="G151" s="4" t="str">
        <f ca="1"/>
        <v>#N/A Invalid Security</v>
      </c>
      <c r="H151" s="4" t="str">
        <f ca="1"/>
        <v>#N/A Invalid Security</v>
      </c>
      <c r="I151" s="4" t="str">
        <f ca="1"/>
        <v>#N/A Invalid Security</v>
      </c>
      <c r="J151" s="20" t="str">
        <f ca="1"/>
        <v>#N/A Invalid Security</v>
      </c>
      <c r="K151" s="20" t="str">
        <f ca="1"/>
        <v>#N/A Invalid Security</v>
      </c>
      <c r="L151" s="31" t="str">
        <f ca="1"/>
        <v>#N/A Invalid Security</v>
      </c>
      <c r="M151" s="4" t="str">
        <f ca="1"/>
        <v>#N/A Invalid Security nc-ty</v>
      </c>
      <c r="N151" s="4" t="str">
        <f ca="1"/>
        <v>#N/A Invalid Security</v>
      </c>
    </row>
    <row r="152" spans="5:14" x14ac:dyDescent="0.25">
      <c r="E152" s="4" t="s">
        <v>372</v>
      </c>
      <c r="F152" s="4" t="str">
        <f ca="1"/>
        <v>FR0013457157</v>
      </c>
      <c r="G152" s="4" t="str">
        <f ca="1"/>
        <v>ACFP 2 5/8 PERP</v>
      </c>
      <c r="H152" s="4" t="str">
        <f ca="1"/>
        <v>ACFP</v>
      </c>
      <c r="I152" s="4">
        <f ca="1"/>
        <v>2.625</v>
      </c>
      <c r="J152" s="20" t="str">
        <f ca="1"/>
        <v>30 Jan 25</v>
      </c>
      <c r="K152" s="20" t="str">
        <f ca="1"/>
        <v>PERP/CALL</v>
      </c>
      <c r="L152" s="31">
        <f ca="1"/>
        <v>500000000</v>
      </c>
      <c r="M152" s="4" t="str">
        <f ca="1"/>
        <v>ACFP 2 5/8 PERP nc-25</v>
      </c>
      <c r="N152" s="4" t="str">
        <f ca="1"/>
        <v>Consumer, Cyclical</v>
      </c>
    </row>
    <row r="153" spans="5:14" x14ac:dyDescent="0.25">
      <c r="E153" s="4" t="s">
        <v>373</v>
      </c>
      <c r="F153" s="4" t="str">
        <f ca="1"/>
        <v>FR0012650281</v>
      </c>
      <c r="G153" s="4" t="str">
        <f ca="1"/>
        <v>AFFP 6 1/4 PERP</v>
      </c>
      <c r="H153" s="4" t="str">
        <f ca="1"/>
        <v>AFFP</v>
      </c>
      <c r="I153" s="4">
        <f ca="1"/>
        <v>6.25</v>
      </c>
      <c r="J153" s="20" t="str">
        <f ca="1"/>
        <v>01 Oct 20</v>
      </c>
      <c r="K153" s="20" t="str">
        <f ca="1"/>
        <v>PERP/CALL</v>
      </c>
      <c r="L153" s="31">
        <f ca="1"/>
        <v>405500000</v>
      </c>
      <c r="M153" s="4" t="str">
        <f ca="1"/>
        <v>AFFP 6 1/4 PERP nc-20</v>
      </c>
      <c r="N153" s="4" t="str">
        <f ca="1"/>
        <v>Consumer, Cyclical</v>
      </c>
    </row>
    <row r="154" spans="5:14" x14ac:dyDescent="0.25">
      <c r="E154" s="4" t="s">
        <v>374</v>
      </c>
      <c r="F154" s="4" t="str">
        <f ca="1"/>
        <v>XS1271836600</v>
      </c>
      <c r="G154" s="4" t="str">
        <f ca="1"/>
        <v>LHAGR 5 1/8 08/12/75</v>
      </c>
      <c r="H154" s="4" t="str">
        <f ca="1"/>
        <v>LHAGR</v>
      </c>
      <c r="I154" s="4">
        <f ca="1"/>
        <v>5.125</v>
      </c>
      <c r="J154" s="20" t="str">
        <f ca="1"/>
        <v>12 Feb 21</v>
      </c>
      <c r="K154" s="20" t="str">
        <f ca="1"/>
        <v>CALLABLE</v>
      </c>
      <c r="L154" s="31">
        <f ca="1"/>
        <v>500000000</v>
      </c>
      <c r="M154" s="4" t="str">
        <f ca="1"/>
        <v>LHAGR 5 1/8 08/12/75 nc-21</v>
      </c>
      <c r="N154" s="4" t="str">
        <f ca="1"/>
        <v>Consumer, Cyclical</v>
      </c>
    </row>
    <row r="155" spans="5:14" x14ac:dyDescent="0.25">
      <c r="E155" s="4" t="s">
        <v>375</v>
      </c>
      <c r="F155" s="4" t="str">
        <f ca="1"/>
        <v>DE000A1ZN206</v>
      </c>
      <c r="G155" s="4" t="str">
        <f ca="1"/>
        <v>WIEAV 5 PERP</v>
      </c>
      <c r="H155" s="4" t="str">
        <f ca="1"/>
        <v>WIEAV</v>
      </c>
      <c r="I155" s="4">
        <f ca="1"/>
        <v>5</v>
      </c>
      <c r="J155" s="20" t="str">
        <f ca="1"/>
        <v>09 Feb 21</v>
      </c>
      <c r="K155" s="20" t="str">
        <f ca="1"/>
        <v>PERP/CALL</v>
      </c>
      <c r="L155" s="31">
        <f ca="1"/>
        <v>222230000</v>
      </c>
      <c r="M155" s="4" t="str">
        <f ca="1"/>
        <v>WIEAV 5 PERP nc-21</v>
      </c>
      <c r="N155" s="4" t="str">
        <f ca="1"/>
        <v>Industrial</v>
      </c>
    </row>
    <row r="156" spans="5:14" x14ac:dyDescent="0.25">
      <c r="E156" s="4" t="s">
        <v>376</v>
      </c>
      <c r="F156" s="4" t="str">
        <f ca="1"/>
        <v>XS1716927766</v>
      </c>
      <c r="G156" s="4" t="str">
        <f ca="1"/>
        <v>FERSM 2.124 PERP</v>
      </c>
      <c r="H156" s="4" t="str">
        <f ca="1"/>
        <v>FERSM</v>
      </c>
      <c r="I156" s="4">
        <f ca="1"/>
        <v>2.1240000000000001</v>
      </c>
      <c r="J156" s="20" t="str">
        <f ca="1"/>
        <v>14 Feb 23</v>
      </c>
      <c r="K156" s="20" t="str">
        <f ca="1"/>
        <v>PERP/CALL</v>
      </c>
      <c r="L156" s="31">
        <f ca="1"/>
        <v>500000000</v>
      </c>
      <c r="M156" s="4" t="str">
        <f ca="1"/>
        <v>FERSM 2.124 PERP nc-23</v>
      </c>
      <c r="N156" s="4" t="str">
        <f ca="1"/>
        <v>Industrial</v>
      </c>
    </row>
    <row r="157" spans="5:14" x14ac:dyDescent="0.25">
      <c r="E157" s="4" t="s">
        <v>236</v>
      </c>
      <c r="F157" s="4" t="str">
        <f ca="1"/>
        <v>FR0013292828</v>
      </c>
      <c r="G157" s="4" t="str">
        <f ca="1"/>
        <v>BNFP 1 3/4 PERP</v>
      </c>
      <c r="H157" s="4" t="str">
        <f ca="1"/>
        <v>BNFP</v>
      </c>
      <c r="I157" s="4">
        <f ca="1"/>
        <v>1.75</v>
      </c>
      <c r="J157" s="20" t="str">
        <f ca="1"/>
        <v>27 Mar 23</v>
      </c>
      <c r="K157" s="20" t="str">
        <f ca="1"/>
        <v>PERP/CALL</v>
      </c>
      <c r="L157" s="31">
        <f ca="1"/>
        <v>1250000000</v>
      </c>
      <c r="M157" s="4" t="str">
        <f ca="1"/>
        <v>BNFP 1 3/4 PERP nc-23</v>
      </c>
      <c r="N157" s="4" t="str">
        <f ca="1"/>
        <v>Consumer, Non-cyclical</v>
      </c>
    </row>
    <row r="158" spans="5:14" x14ac:dyDescent="0.25">
      <c r="E158" s="4" t="s">
        <v>377</v>
      </c>
      <c r="F158" s="4" t="str">
        <f ca="1"/>
        <v>XS1268050397</v>
      </c>
      <c r="G158" s="4" t="str">
        <f ca="1"/>
        <v>SBRYLN 6 1/2 PERP</v>
      </c>
      <c r="H158" s="4" t="str">
        <f ca="1"/>
        <v>SBRYLN</v>
      </c>
      <c r="I158" s="4">
        <f ca="1"/>
        <v>6.5</v>
      </c>
      <c r="J158" s="20" t="str">
        <f ca="1"/>
        <v>30 Jul 20</v>
      </c>
      <c r="K158" s="20" t="str">
        <f ca="1"/>
        <v>PERP/CALL</v>
      </c>
      <c r="L158" s="31">
        <f ca="1"/>
        <v>250000000</v>
      </c>
      <c r="M158" s="4" t="str">
        <f ca="1"/>
        <v>SBRYLN 6 1/2 PERP nc-20</v>
      </c>
      <c r="N158" s="4" t="str">
        <f ca="1"/>
        <v>Consumer, Non-cyclical</v>
      </c>
    </row>
    <row r="159" spans="5:14" x14ac:dyDescent="0.25">
      <c r="E159" s="4" t="s">
        <v>378</v>
      </c>
      <c r="F159" s="4" t="str">
        <f ca="1"/>
        <v>DE000A161W62</v>
      </c>
      <c r="G159" s="4" t="str">
        <f ca="1"/>
        <v>DBOERS 2 3/4 02/05/41</v>
      </c>
      <c r="H159" s="4" t="str">
        <f ca="1"/>
        <v>DBOERS</v>
      </c>
      <c r="I159" s="4">
        <f ca="1"/>
        <v>2.75</v>
      </c>
      <c r="J159" s="20" t="str">
        <f ca="1"/>
        <v>05 Nov 20</v>
      </c>
      <c r="K159" s="20" t="str">
        <f ca="1"/>
        <v>CALLABLE</v>
      </c>
      <c r="L159" s="31">
        <f ca="1"/>
        <v>315063000</v>
      </c>
      <c r="M159" s="4" t="str">
        <f ca="1"/>
        <v>DBOERS 2 3/4 02/05/41 nc-20</v>
      </c>
      <c r="N159" s="4" t="str">
        <f ca="1"/>
        <v>Financial</v>
      </c>
    </row>
    <row r="160" spans="5:14" x14ac:dyDescent="0.25">
      <c r="E160" s="4" t="s">
        <v>379</v>
      </c>
      <c r="F160" s="4" t="str">
        <f ca="1"/>
        <v>XS1117300837</v>
      </c>
      <c r="G160" s="4" t="str">
        <f ca="1"/>
        <v>ANNGR 4 PERP</v>
      </c>
      <c r="H160" s="4" t="str">
        <f ca="1"/>
        <v>ANNGR</v>
      </c>
      <c r="I160" s="4">
        <f ca="1"/>
        <v>4</v>
      </c>
      <c r="J160" s="20" t="str">
        <f ca="1"/>
        <v>17 Dec 21</v>
      </c>
      <c r="K160" s="20" t="str">
        <f ca="1"/>
        <v>PERP/CALL</v>
      </c>
      <c r="L160" s="31">
        <f ca="1"/>
        <v>1000000000</v>
      </c>
      <c r="M160" s="4" t="str">
        <f ca="1"/>
        <v>ANNGR 4 PERP nc-21</v>
      </c>
      <c r="N160" s="4" t="str">
        <f ca="1"/>
        <v>Financial</v>
      </c>
    </row>
    <row r="161" spans="5:14" x14ac:dyDescent="0.25">
      <c r="E161" s="4" t="s">
        <v>380</v>
      </c>
      <c r="F161" s="4" t="str">
        <f ca="1"/>
        <v>FR0013330529</v>
      </c>
      <c r="G161" s="4" t="str">
        <f ca="1"/>
        <v>ULFP 2 1/8 PERP</v>
      </c>
      <c r="H161" s="4" t="str">
        <f ca="1"/>
        <v>ULFP</v>
      </c>
      <c r="I161" s="4">
        <f ca="1"/>
        <v>2.125</v>
      </c>
      <c r="J161" s="20" t="str">
        <f ca="1"/>
        <v>25 Jul 23</v>
      </c>
      <c r="K161" s="20" t="str">
        <f ca="1"/>
        <v>PERP/CALL</v>
      </c>
      <c r="L161" s="31">
        <f ca="1"/>
        <v>1250000000</v>
      </c>
      <c r="M161" s="4" t="str">
        <f ca="1"/>
        <v>ULFP 2 1/8 PERP nc-23</v>
      </c>
      <c r="N161" s="4" t="str">
        <f ca="1"/>
        <v>Financial</v>
      </c>
    </row>
    <row r="162" spans="5:14" x14ac:dyDescent="0.25">
      <c r="E162" s="4" t="s">
        <v>381</v>
      </c>
      <c r="F162" s="4" t="str">
        <f ca="1"/>
        <v>FR0013330537</v>
      </c>
      <c r="G162" s="4" t="str">
        <f ca="1"/>
        <v>ULFP 2 7/8 PERP</v>
      </c>
      <c r="H162" s="4" t="str">
        <f ca="1"/>
        <v>ULFP</v>
      </c>
      <c r="I162" s="4">
        <f ca="1"/>
        <v>2.875</v>
      </c>
      <c r="J162" s="20" t="str">
        <f ca="1"/>
        <v>25 Jan 26</v>
      </c>
      <c r="K162" s="20" t="str">
        <f ca="1"/>
        <v>PERP/CALL</v>
      </c>
      <c r="L162" s="31">
        <f ca="1"/>
        <v>750000000</v>
      </c>
      <c r="M162" s="4" t="str">
        <f ca="1"/>
        <v>ULFP 2 7/8 PERP nc-26</v>
      </c>
      <c r="N162" s="4" t="str">
        <f ca="1"/>
        <v>Financial</v>
      </c>
    </row>
    <row r="163" spans="5:14" x14ac:dyDescent="0.25">
      <c r="E163" s="4" t="s">
        <v>382</v>
      </c>
      <c r="F163" s="4" t="str">
        <f ca="1"/>
        <v>XS1788973573</v>
      </c>
      <c r="G163" s="4" t="str">
        <f ca="1"/>
        <v>AKFAST 3 7/8 10/05/78</v>
      </c>
      <c r="H163" s="4" t="str">
        <f ca="1"/>
        <v>AKFAST</v>
      </c>
      <c r="I163" s="4">
        <f ca="1"/>
        <v>3.875</v>
      </c>
      <c r="J163" s="20" t="str">
        <f ca="1"/>
        <v>08 Jul 23</v>
      </c>
      <c r="K163" s="20" t="str">
        <f ca="1"/>
        <v>CALLABLE</v>
      </c>
      <c r="L163" s="31">
        <f ca="1"/>
        <v>500000000</v>
      </c>
      <c r="M163" s="4" t="str">
        <f ca="1"/>
        <v>AKFAST 3 7/8 10/05/78 nc-23</v>
      </c>
      <c r="N163" s="4" t="str">
        <f ca="1"/>
        <v>Financial</v>
      </c>
    </row>
    <row r="164" spans="5:14" x14ac:dyDescent="0.25">
      <c r="E164" s="4" t="s">
        <v>383</v>
      </c>
      <c r="F164" s="4" t="str">
        <f ca="1"/>
        <v>XS2110077299</v>
      </c>
      <c r="G164" s="4" t="str">
        <f ca="1"/>
        <v>AKFAST 2.249 05/17/81</v>
      </c>
      <c r="H164" s="4" t="str">
        <f ca="1"/>
        <v>AKFAST</v>
      </c>
      <c r="I164" s="4">
        <f ca="1"/>
        <v>2.2490000000000001</v>
      </c>
      <c r="J164" s="20" t="str">
        <f ca="1"/>
        <v>17 Feb 26</v>
      </c>
      <c r="K164" s="20" t="str">
        <f ca="1"/>
        <v>CALLABLE</v>
      </c>
      <c r="L164" s="31">
        <f ca="1"/>
        <v>500000000</v>
      </c>
      <c r="M164" s="4" t="str">
        <f ca="1"/>
        <v>AKFAST 2.249 05/17/81 nc-26</v>
      </c>
      <c r="N164" s="4" t="str">
        <f ca="1"/>
        <v>Financial</v>
      </c>
    </row>
    <row r="165" spans="5:14" x14ac:dyDescent="0.25">
      <c r="E165" s="4" t="s">
        <v>384</v>
      </c>
      <c r="F165" s="4" t="str">
        <f ca="1"/>
        <v>XS1677911825</v>
      </c>
      <c r="G165" s="4" t="str">
        <f ca="1"/>
        <v>BALDER 3 03/07/78</v>
      </c>
      <c r="H165" s="4" t="str">
        <f ca="1"/>
        <v>BALDER</v>
      </c>
      <c r="I165" s="4">
        <f ca="1"/>
        <v>3</v>
      </c>
      <c r="J165" s="20" t="str">
        <f ca="1"/>
        <v>07 Mar 23</v>
      </c>
      <c r="K165" s="20" t="str">
        <f ca="1"/>
        <v>CALLABLE</v>
      </c>
      <c r="L165" s="31">
        <f ca="1"/>
        <v>350000000</v>
      </c>
      <c r="M165" s="4" t="str">
        <f ca="1"/>
        <v>BALDER 3 03/07/78 nc-23</v>
      </c>
      <c r="N165" s="4" t="str">
        <f ca="1"/>
        <v>Financial</v>
      </c>
    </row>
    <row r="166" spans="5:14" x14ac:dyDescent="0.25">
      <c r="E166" s="4" t="s">
        <v>385</v>
      </c>
      <c r="F166" s="4" t="str">
        <f ca="1"/>
        <v>XS2055106210</v>
      </c>
      <c r="G166" s="4" t="str">
        <f ca="1"/>
        <v>TLGGR 3 3/8 PERP</v>
      </c>
      <c r="H166" s="4" t="str">
        <f ca="1"/>
        <v>TLGGR</v>
      </c>
      <c r="I166" s="4">
        <f ca="1"/>
        <v>3.375</v>
      </c>
      <c r="J166" s="20" t="str">
        <f ca="1"/>
        <v>23 Sep 24</v>
      </c>
      <c r="K166" s="20" t="str">
        <f ca="1"/>
        <v>PERP/CALL</v>
      </c>
      <c r="L166" s="31">
        <f ca="1"/>
        <v>600000000</v>
      </c>
      <c r="M166" s="4" t="str">
        <f ca="1"/>
        <v>TLGGR 3 3/8 PERP nc-24</v>
      </c>
      <c r="N166" s="4" t="str">
        <f ca="1"/>
        <v>Financial</v>
      </c>
    </row>
    <row r="167" spans="5:14" x14ac:dyDescent="0.25">
      <c r="E167" s="4" t="s">
        <v>386</v>
      </c>
      <c r="F167" s="4" t="str">
        <f ca="1"/>
        <v>XS2010037765</v>
      </c>
      <c r="G167" s="4" t="str">
        <f ca="1"/>
        <v>HEIBOS 3.248 PERP</v>
      </c>
      <c r="H167" s="4" t="str">
        <f ca="1"/>
        <v>HEIBOS</v>
      </c>
      <c r="I167" s="4">
        <f ca="1"/>
        <v>3.2480000000000002</v>
      </c>
      <c r="J167" s="20" t="str">
        <f ca="1"/>
        <v>19 Nov 24</v>
      </c>
      <c r="K167" s="20" t="str">
        <f ca="1"/>
        <v>PERP/CALL</v>
      </c>
      <c r="L167" s="31">
        <f ca="1"/>
        <v>800000000</v>
      </c>
      <c r="M167" s="4" t="str">
        <f ca="1"/>
        <v>HEIBOS 3.248 PERP nc-24</v>
      </c>
      <c r="N167" s="4" t="str">
        <f ca="1"/>
        <v>Financial</v>
      </c>
    </row>
    <row r="168" spans="5:14" x14ac:dyDescent="0.25">
      <c r="E168" s="4" t="s">
        <v>387</v>
      </c>
      <c r="F168" s="4" t="str">
        <f ca="1"/>
        <v>XS1974894138</v>
      </c>
      <c r="G168" s="4" t="str">
        <f ca="1"/>
        <v>SBBBSS 4 5/8 PERP</v>
      </c>
      <c r="H168" s="4" t="str">
        <f ca="1"/>
        <v>SBBBSS</v>
      </c>
      <c r="I168" s="4">
        <f ca="1"/>
        <v>4.625</v>
      </c>
      <c r="J168" s="20" t="str">
        <f ca="1"/>
        <v>27 Apr 24</v>
      </c>
      <c r="K168" s="20" t="str">
        <f ca="1"/>
        <v>PERP/CALL</v>
      </c>
      <c r="L168" s="31">
        <f ca="1"/>
        <v>300000000</v>
      </c>
      <c r="M168" s="4" t="str">
        <f ca="1"/>
        <v>SBBBSS 4 5/8 PERP nc-24</v>
      </c>
      <c r="N168" s="4" t="str">
        <f ca="1"/>
        <v>Financial</v>
      </c>
    </row>
    <row r="169" spans="5:14" x14ac:dyDescent="0.25">
      <c r="E169" s="4" t="s">
        <v>388</v>
      </c>
      <c r="F169" s="4" t="str">
        <f ca="1"/>
        <v>XS2010032618</v>
      </c>
      <c r="G169" s="4" t="str">
        <f ca="1"/>
        <v>SBBBSS 2.624 PERP</v>
      </c>
      <c r="H169" s="4" t="str">
        <f ca="1"/>
        <v>SBBBSS</v>
      </c>
      <c r="I169" s="4">
        <f ca="1"/>
        <v>2.6240000000000001</v>
      </c>
      <c r="J169" s="20" t="str">
        <f ca="1"/>
        <v>30 Jan 25</v>
      </c>
      <c r="K169" s="20" t="str">
        <f ca="1"/>
        <v>PERP/CALL</v>
      </c>
      <c r="L169" s="31">
        <f ca="1"/>
        <v>500000000</v>
      </c>
      <c r="M169" s="4" t="str">
        <f ca="1"/>
        <v>SBBBSS 2.624 PERP nc-25</v>
      </c>
      <c r="N169" s="4" t="str">
        <f ca="1"/>
        <v>Financial</v>
      </c>
    </row>
    <row r="170" spans="5:14" x14ac:dyDescent="0.25">
      <c r="E170" s="4" t="s">
        <v>389</v>
      </c>
      <c r="F170" s="4" t="str">
        <f ca="1"/>
        <v>XS1508392625</v>
      </c>
      <c r="G170" s="4" t="str">
        <f ca="1"/>
        <v>ARNDTN 3 3/4 PERP</v>
      </c>
      <c r="H170" s="4" t="str">
        <f ca="1"/>
        <v>ARNDTN</v>
      </c>
      <c r="I170" s="4">
        <f ca="1"/>
        <v>3.75</v>
      </c>
      <c r="J170" s="20" t="str">
        <f ca="1"/>
        <v>20 Jan 23</v>
      </c>
      <c r="K170" s="20" t="str">
        <f ca="1"/>
        <v>PERP/CALL</v>
      </c>
      <c r="L170" s="31">
        <f ca="1"/>
        <v>600000000</v>
      </c>
      <c r="M170" s="4" t="str">
        <f ca="1"/>
        <v>ARNDTN 3 3/4 PERP nc-23</v>
      </c>
      <c r="N170" s="4" t="str">
        <f ca="1"/>
        <v>Financial</v>
      </c>
    </row>
    <row r="171" spans="5:14" x14ac:dyDescent="0.25">
      <c r="E171" s="4" t="s">
        <v>390</v>
      </c>
      <c r="F171" s="4" t="str">
        <f ca="1"/>
        <v>XS1752984440</v>
      </c>
      <c r="G171" s="4" t="str">
        <f ca="1"/>
        <v>ARNDTN 2 1/8 PERP</v>
      </c>
      <c r="H171" s="4" t="str">
        <f ca="1"/>
        <v>ARNDTN</v>
      </c>
      <c r="I171" s="4">
        <f ca="1"/>
        <v>2.125</v>
      </c>
      <c r="J171" s="20" t="str">
        <f ca="1"/>
        <v>17 Jan 24</v>
      </c>
      <c r="K171" s="20" t="str">
        <f ca="1"/>
        <v>PERP/CALL</v>
      </c>
      <c r="L171" s="31">
        <f ca="1"/>
        <v>400000000</v>
      </c>
      <c r="M171" s="4" t="str">
        <f ca="1"/>
        <v>ARNDTN 2 1/8 PERP nc-24</v>
      </c>
      <c r="N171" s="4" t="str">
        <f ca="1"/>
        <v>Financial</v>
      </c>
    </row>
    <row r="172" spans="5:14" x14ac:dyDescent="0.25">
      <c r="E172" s="4" t="s">
        <v>391</v>
      </c>
      <c r="F172" s="4" t="str">
        <f ca="1"/>
        <v>XS2027946610</v>
      </c>
      <c r="G172" s="4" t="str">
        <f ca="1"/>
        <v>ARNDTN 2 7/8 PERP</v>
      </c>
      <c r="H172" s="4" t="str">
        <f ca="1"/>
        <v>ARNDTN</v>
      </c>
      <c r="I172" s="4">
        <f ca="1"/>
        <v>2.875</v>
      </c>
      <c r="J172" s="20" t="str">
        <f ca="1"/>
        <v>12 Jan 25</v>
      </c>
      <c r="K172" s="20" t="str">
        <f ca="1"/>
        <v>PERP/CALL</v>
      </c>
      <c r="L172" s="31">
        <f ca="1"/>
        <v>500000000</v>
      </c>
      <c r="M172" s="4" t="str">
        <f ca="1"/>
        <v>ARNDTN 2 7/8 PERP nc-25</v>
      </c>
      <c r="N172" s="4" t="str">
        <f ca="1"/>
        <v>Financial</v>
      </c>
    </row>
    <row r="173" spans="5:14" x14ac:dyDescent="0.25">
      <c r="E173" s="4" t="s">
        <v>392</v>
      </c>
      <c r="F173" s="4" t="str">
        <f ca="1"/>
        <v>XS1634523754</v>
      </c>
      <c r="G173" s="4" t="str">
        <f ca="1"/>
        <v>ARNDTN 5 1/4 PERP</v>
      </c>
      <c r="H173" s="4" t="str">
        <f ca="1"/>
        <v>ARNDTN</v>
      </c>
      <c r="I173" s="4">
        <f ca="1"/>
        <v>5.25</v>
      </c>
      <c r="J173" s="20" t="str">
        <f ca="1"/>
        <v>21 Jul 23</v>
      </c>
      <c r="K173" s="20" t="str">
        <f ca="1"/>
        <v>PERP/CALL</v>
      </c>
      <c r="L173" s="31">
        <f ca="1"/>
        <v>641500000</v>
      </c>
      <c r="M173" s="4" t="str">
        <f ca="1"/>
        <v>ARNDTN 5 1/4 PERP nc-23</v>
      </c>
      <c r="N173" s="4" t="str">
        <f ca="1"/>
        <v>Financial</v>
      </c>
    </row>
    <row r="174" spans="5:14" x14ac:dyDescent="0.25">
      <c r="E174" s="4" t="s">
        <v>393</v>
      </c>
      <c r="F174" s="4" t="str">
        <f ca="1"/>
        <v>XS2017788592</v>
      </c>
      <c r="G174" s="4" t="str">
        <f ca="1"/>
        <v>ARNDTN 4 3/4 PERP</v>
      </c>
      <c r="H174" s="4" t="str">
        <f ca="1"/>
        <v>ARNDTN</v>
      </c>
      <c r="I174" s="4">
        <f ca="1"/>
        <v>4.75</v>
      </c>
      <c r="J174" s="20" t="str">
        <f ca="1"/>
        <v>25 Jun 24</v>
      </c>
      <c r="K174" s="20" t="str">
        <f ca="1"/>
        <v>PERP/CALL</v>
      </c>
      <c r="L174" s="31">
        <f ca="1"/>
        <v>400000000</v>
      </c>
      <c r="M174" s="4" t="str">
        <f ca="1"/>
        <v>ARNDTN 4 3/4 PERP nc-24</v>
      </c>
      <c r="N174" s="4" t="str">
        <f ca="1"/>
        <v>Financial</v>
      </c>
    </row>
    <row r="175" spans="5:14" x14ac:dyDescent="0.25">
      <c r="E175" s="4" t="s">
        <v>394</v>
      </c>
      <c r="F175" s="4" t="str">
        <f ca="1"/>
        <v>XS1191320297</v>
      </c>
      <c r="G175" s="4" t="str">
        <f ca="1"/>
        <v>GYCGR 3 3/4 PERP</v>
      </c>
      <c r="H175" s="4" t="str">
        <f ca="1"/>
        <v>GYCGR</v>
      </c>
      <c r="I175" s="4">
        <f ca="1"/>
        <v>3.75</v>
      </c>
      <c r="J175" s="20" t="str">
        <f ca="1"/>
        <v>18 Feb 22</v>
      </c>
      <c r="K175" s="20" t="str">
        <f ca="1"/>
        <v>PERP/CALL</v>
      </c>
      <c r="L175" s="31">
        <f ca="1"/>
        <v>500000000</v>
      </c>
      <c r="M175" s="4" t="str">
        <f ca="1"/>
        <v>GYCGR 3 3/4 PERP nc-22</v>
      </c>
      <c r="N175" s="4" t="str">
        <f ca="1"/>
        <v>Financial</v>
      </c>
    </row>
    <row r="176" spans="5:14" x14ac:dyDescent="0.25">
      <c r="E176" s="4" t="s">
        <v>395</v>
      </c>
      <c r="F176" s="4" t="str">
        <f ca="1"/>
        <v>XS1491364953</v>
      </c>
      <c r="G176" s="4" t="str">
        <f ca="1"/>
        <v>GYCGR 2 3/4 PERP</v>
      </c>
      <c r="H176" s="4" t="str">
        <f ca="1"/>
        <v>GYCGR</v>
      </c>
      <c r="I176" s="4">
        <f ca="1"/>
        <v>2.75</v>
      </c>
      <c r="J176" s="20" t="str">
        <f ca="1"/>
        <v>22 Jan 23</v>
      </c>
      <c r="K176" s="20" t="str">
        <f ca="1"/>
        <v>PERP/CALL</v>
      </c>
      <c r="L176" s="31">
        <f ca="1"/>
        <v>200000000</v>
      </c>
      <c r="M176" s="4" t="str">
        <f ca="1"/>
        <v>GYCGR 2 3/4 PERP nc-23</v>
      </c>
      <c r="N176" s="4" t="str">
        <f ca="1"/>
        <v>Financial</v>
      </c>
    </row>
    <row r="177" spans="5:14" x14ac:dyDescent="0.25">
      <c r="E177" s="4" t="s">
        <v>396</v>
      </c>
      <c r="F177" s="4" t="str">
        <f ca="1"/>
        <v>XS1811181566</v>
      </c>
      <c r="G177" s="4" t="str">
        <f ca="1"/>
        <v>GYCGR 2 1/2 PERP</v>
      </c>
      <c r="H177" s="4" t="str">
        <f ca="1"/>
        <v>GYCGR</v>
      </c>
      <c r="I177" s="4">
        <f ca="1"/>
        <v>2.5</v>
      </c>
      <c r="J177" s="20" t="str">
        <f ca="1"/>
        <v>24 Jul 23</v>
      </c>
      <c r="K177" s="20" t="str">
        <f ca="1"/>
        <v>PERP/CALL</v>
      </c>
      <c r="L177" s="31">
        <f ca="1"/>
        <v>350000000</v>
      </c>
      <c r="M177" s="4" t="str">
        <f ca="1"/>
        <v>GYCGR 2 1/2 PERP nc-23</v>
      </c>
      <c r="N177" s="4" t="str">
        <f ca="1"/>
        <v>Financial</v>
      </c>
    </row>
    <row r="178" spans="5:14" x14ac:dyDescent="0.25">
      <c r="E178" s="4" t="s">
        <v>397</v>
      </c>
      <c r="F178" s="4" t="str">
        <f ca="1"/>
        <v>XS1819537132</v>
      </c>
      <c r="G178" s="4" t="str">
        <f ca="1"/>
        <v>CPIPGR 4 3/8 PERP</v>
      </c>
      <c r="H178" s="4" t="str">
        <f ca="1"/>
        <v>CPIPGR</v>
      </c>
      <c r="I178" s="4">
        <f ca="1"/>
        <v>4.375</v>
      </c>
      <c r="J178" s="20" t="str">
        <f ca="1"/>
        <v>09 Aug 23</v>
      </c>
      <c r="K178" s="20" t="str">
        <f ca="1"/>
        <v>PERP/CALL</v>
      </c>
      <c r="L178" s="31">
        <f ca="1"/>
        <v>550000000</v>
      </c>
      <c r="M178" s="4" t="str">
        <f ca="1"/>
        <v>CPIPGR 4 3/8 PERP nc-23</v>
      </c>
      <c r="N178" s="4" t="str">
        <f ca="1"/>
        <v>Financial</v>
      </c>
    </row>
    <row r="179" spans="5:14" x14ac:dyDescent="0.25">
      <c r="E179" s="4" t="s">
        <v>398</v>
      </c>
      <c r="F179" s="4" t="str">
        <f ca="1"/>
        <v>XS1982704824</v>
      </c>
      <c r="G179" s="4" t="str">
        <f ca="1"/>
        <v>CPIPGR 4 7/8 PERP</v>
      </c>
      <c r="H179" s="4" t="str">
        <f ca="1"/>
        <v>CPIPGR</v>
      </c>
      <c r="I179" s="4">
        <f ca="1"/>
        <v>4.875</v>
      </c>
      <c r="J179" s="20" t="str">
        <f ca="1"/>
        <v>16 Jul 25</v>
      </c>
      <c r="K179" s="20" t="str">
        <f ca="1"/>
        <v>PERP/CALL</v>
      </c>
      <c r="L179" s="31">
        <f ca="1"/>
        <v>550000000</v>
      </c>
      <c r="M179" s="4" t="str">
        <f ca="1"/>
        <v>CPIPGR 4 7/8 PERP nc-25</v>
      </c>
      <c r="N179" s="4" t="str">
        <f ca="1"/>
        <v>Financial</v>
      </c>
    </row>
    <row r="180" spans="5:14" x14ac:dyDescent="0.25">
      <c r="E180" s="4" t="s">
        <v>399</v>
      </c>
      <c r="F180" s="4" t="str">
        <f ca="1"/>
        <v>XS1934875219</v>
      </c>
      <c r="G180" s="4" t="str">
        <f ca="1"/>
        <v>JUSTLN 9 3/8 PERP</v>
      </c>
      <c r="H180" s="4" t="str">
        <f ca="1"/>
        <v>JUSTLN</v>
      </c>
      <c r="I180" s="4">
        <f ca="1"/>
        <v>9.375</v>
      </c>
      <c r="J180" s="20" t="str">
        <f ca="1"/>
        <v>26 Apr 24</v>
      </c>
      <c r="K180" s="20" t="str">
        <f ca="1"/>
        <v>PERP/CALL</v>
      </c>
      <c r="L180" s="31">
        <f ca="1"/>
        <v>300000000</v>
      </c>
      <c r="M180" s="4" t="str">
        <f ca="1"/>
        <v>JUSTLN 9 3/8 PERP nc-24</v>
      </c>
      <c r="N180" s="4" t="str">
        <f ca="1"/>
        <v>Financial</v>
      </c>
    </row>
    <row r="181" spans="5:14" x14ac:dyDescent="0.25">
      <c r="E181" s="4" t="s">
        <v>400</v>
      </c>
      <c r="F181" s="4" t="str">
        <f ca="1"/>
        <v>XS0222524372</v>
      </c>
      <c r="G181" s="4" t="str">
        <f ca="1"/>
        <v>SZUGR Float PERP</v>
      </c>
      <c r="H181" s="4" t="str">
        <f ca="1"/>
        <v>SZUGR</v>
      </c>
      <c r="I181" s="4">
        <f ca="1"/>
        <v>2.6970000000000001</v>
      </c>
      <c r="J181" s="20" t="str">
        <f ca="1"/>
        <v>30 Sep 20</v>
      </c>
      <c r="K181" s="20" t="str">
        <f ca="1"/>
        <v>PERP/CALL</v>
      </c>
      <c r="L181" s="31">
        <f ca="1"/>
        <v>700000000</v>
      </c>
      <c r="M181" s="4" t="str">
        <f ca="1"/>
        <v>SZUGR Float PERP nc-20</v>
      </c>
      <c r="N181" s="4" t="str">
        <f ca="1"/>
        <v>Consumer, Non-cyclical</v>
      </c>
    </row>
    <row r="182" spans="5:14" x14ac:dyDescent="0.25">
      <c r="E182" s="4" t="s">
        <v>401</v>
      </c>
      <c r="F182" s="4" t="str">
        <f ca="1"/>
        <v>FR0011606169</v>
      </c>
      <c r="G182" s="4" t="str">
        <f ca="1"/>
        <v>COFP 3.992 PERP</v>
      </c>
      <c r="H182" s="4" t="str">
        <f ca="1"/>
        <v>COFP</v>
      </c>
      <c r="I182" s="4">
        <f ca="1"/>
        <v>3.992</v>
      </c>
      <c r="J182" s="20" t="str">
        <f ca="1"/>
        <v>31 Jan 24</v>
      </c>
      <c r="K182" s="20" t="str">
        <f ca="1"/>
        <v>PERP/CALL</v>
      </c>
      <c r="L182" s="31">
        <f ca="1"/>
        <v>750000000</v>
      </c>
      <c r="M182" s="4" t="str">
        <f ca="1"/>
        <v>COFP 3.992 PERP nc-24</v>
      </c>
      <c r="N182" s="4" t="str">
        <f ca="1"/>
        <v>Consumer, Non-cyclical</v>
      </c>
    </row>
    <row r="183" spans="5:14" x14ac:dyDescent="0.25">
      <c r="E183" s="4" t="s">
        <v>402</v>
      </c>
      <c r="F183" s="4" t="str">
        <f ca="1"/>
        <v>XS1582433428</v>
      </c>
      <c r="G183" s="4" t="str">
        <f ca="1"/>
        <v>TRAFIG 6 7/8 PERP</v>
      </c>
      <c r="H183" s="4" t="str">
        <f ca="1"/>
        <v>TRAFIG</v>
      </c>
      <c r="I183" s="4">
        <f ca="1"/>
        <v>6.875</v>
      </c>
      <c r="J183" s="20" t="str">
        <f ca="1"/>
        <v>22 Dec 21</v>
      </c>
      <c r="K183" s="20" t="str">
        <f ca="1"/>
        <v>PERP/CALL</v>
      </c>
      <c r="L183" s="31">
        <f ca="1"/>
        <v>800000000</v>
      </c>
      <c r="M183" s="4" t="str">
        <f ca="1"/>
        <v>TRAFIG 6 7/8 PERP nc-21</v>
      </c>
      <c r="N183" s="4" t="str">
        <f ca="1"/>
        <v>Energy</v>
      </c>
    </row>
    <row r="184" spans="5:14" x14ac:dyDescent="0.25">
      <c r="E184" s="4" t="s">
        <v>403</v>
      </c>
      <c r="F184" s="4" t="str">
        <f ca="1"/>
        <v>XS2033327854</v>
      </c>
      <c r="G184" s="4" t="str">
        <f ca="1"/>
        <v>TRAFIG 7 1/2 PERP</v>
      </c>
      <c r="H184" s="4" t="str">
        <f ca="1"/>
        <v>TRAFIG</v>
      </c>
      <c r="I184" s="4">
        <f ca="1"/>
        <v>7.5</v>
      </c>
      <c r="J184" s="20" t="str">
        <f ca="1"/>
        <v>31 Jul 24</v>
      </c>
      <c r="K184" s="20" t="str">
        <f ca="1"/>
        <v>PERP/CALL</v>
      </c>
      <c r="L184" s="31">
        <f ca="1"/>
        <v>232936000</v>
      </c>
      <c r="M184" s="4" t="str">
        <f ca="1"/>
        <v>TRAFIG 7 1/2 PERP nc-24</v>
      </c>
      <c r="N184" s="4" t="str">
        <f ca="1"/>
        <v>Energy</v>
      </c>
    </row>
    <row r="185" spans="5:14" x14ac:dyDescent="0.25">
      <c r="E185" s="4" t="s">
        <v>404</v>
      </c>
      <c r="F185" s="4" t="str">
        <f ca="1"/>
        <v>XS1797663967</v>
      </c>
      <c r="G185" s="4" t="str">
        <f ca="1"/>
        <v>ECLEAR 2 5/8 04/11/48</v>
      </c>
      <c r="H185" s="4" t="str">
        <f ca="1"/>
        <v>ECLEAR</v>
      </c>
      <c r="I185" s="4">
        <f ca="1"/>
        <v>2.625</v>
      </c>
      <c r="J185" s="20" t="str">
        <f ca="1"/>
        <v>11 Apr 28</v>
      </c>
      <c r="K185" s="20" t="str">
        <f ca="1"/>
        <v>CALLABLE</v>
      </c>
      <c r="L185" s="31">
        <f ca="1"/>
        <v>400000000</v>
      </c>
      <c r="M185" s="4" t="str">
        <f ca="1"/>
        <v>ECLEAR 2 5/8 04/11/48 nc-28</v>
      </c>
      <c r="N185" s="4" t="str">
        <f ca="1"/>
        <v>Financial</v>
      </c>
    </row>
    <row r="186" spans="5:14" x14ac:dyDescent="0.25">
      <c r="E186" s="4" t="s">
        <v>405</v>
      </c>
      <c r="F186" s="4" t="str">
        <f ca="1"/>
        <v>XS1642682410</v>
      </c>
      <c r="G186" s="4" t="str">
        <f ca="1"/>
        <v>SOFTBK 6 PERP</v>
      </c>
      <c r="H186" s="4" t="str">
        <f ca="1"/>
        <v>SOFTBK</v>
      </c>
      <c r="I186" s="4">
        <f ca="1"/>
        <v>6</v>
      </c>
      <c r="J186" s="20" t="str">
        <f ca="1"/>
        <v>19 Jul 23</v>
      </c>
      <c r="K186" s="20" t="str">
        <f ca="1"/>
        <v>PERP/CALL</v>
      </c>
      <c r="L186" s="31">
        <f ca="1"/>
        <v>2750000000</v>
      </c>
      <c r="M186" s="4" t="str">
        <f ca="1"/>
        <v>SOFTBK 6 PERP nc-23</v>
      </c>
      <c r="N186" s="4" t="str">
        <f ca="1"/>
        <v>Communications</v>
      </c>
    </row>
    <row r="187" spans="5:14" x14ac:dyDescent="0.25">
      <c r="E187" s="4" t="s">
        <v>406</v>
      </c>
      <c r="F187" s="4" t="str">
        <f ca="1"/>
        <v>XS1642686676</v>
      </c>
      <c r="G187" s="4" t="str">
        <f ca="1"/>
        <v>SOFTBK 6 7/8 PERP</v>
      </c>
      <c r="H187" s="4" t="str">
        <f ca="1"/>
        <v>SOFTBK</v>
      </c>
      <c r="I187" s="4">
        <f ca="1"/>
        <v>6.875</v>
      </c>
      <c r="J187" s="20" t="str">
        <f ca="1"/>
        <v>19 Jul 27</v>
      </c>
      <c r="K187" s="20" t="str">
        <f ca="1"/>
        <v>PERP/CALL</v>
      </c>
      <c r="L187" s="31">
        <f ca="1"/>
        <v>1750000000</v>
      </c>
      <c r="M187" s="4" t="str">
        <f ca="1"/>
        <v>SOFTBK 6 7/8 PERP nc-27</v>
      </c>
      <c r="N187" s="4" t="str">
        <f ca="1"/>
        <v>Communications</v>
      </c>
    </row>
  </sheetData>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C6CC3-5E7D-493D-8E95-3AAF7A02D4A1}">
  <dimension ref="C3:T109"/>
  <sheetViews>
    <sheetView workbookViewId="0">
      <selection activeCell="E42" sqref="E42"/>
    </sheetView>
  </sheetViews>
  <sheetFormatPr defaultColWidth="8.7265625" defaultRowHeight="10.5" x14ac:dyDescent="0.25"/>
  <cols>
    <col min="1" max="3" width="8.7265625" style="4"/>
    <col min="4" max="4" width="12.81640625" style="4" customWidth="1"/>
    <col min="5" max="5" width="11.7265625" style="4" bestFit="1" customWidth="1"/>
    <col min="6" max="6" width="16.453125" style="4" bestFit="1" customWidth="1"/>
    <col min="7" max="7" width="8.7265625" style="4"/>
    <col min="8" max="8" width="11" style="4" customWidth="1"/>
    <col min="9" max="9" width="24.7265625" style="4" bestFit="1" customWidth="1"/>
    <col min="10" max="17" width="8.7265625" style="4"/>
    <col min="18" max="18" width="10.26953125" style="4" customWidth="1"/>
    <col min="19" max="16384" width="8.7265625" style="4"/>
  </cols>
  <sheetData>
    <row r="3" spans="3:13" x14ac:dyDescent="0.25">
      <c r="C3" s="10" t="s">
        <v>444</v>
      </c>
      <c r="D3" s="19" t="s">
        <v>440</v>
      </c>
    </row>
    <row r="5" spans="3:13" ht="11" x14ac:dyDescent="0.3">
      <c r="D5" s="5" t="s">
        <v>446</v>
      </c>
      <c r="E5" s="5" t="s">
        <v>0</v>
      </c>
      <c r="F5" s="5" t="s">
        <v>407</v>
      </c>
      <c r="G5" s="5" t="s">
        <v>439</v>
      </c>
      <c r="H5" s="5" t="s">
        <v>447</v>
      </c>
      <c r="I5" s="5" t="s">
        <v>418</v>
      </c>
    </row>
    <row r="6" spans="3:13" x14ac:dyDescent="0.25">
      <c r="D6" s="4" t="str" cm="1">
        <f t="array" aca="1" ref="D6:M8" ca="1">_xlfn._xlws.FILTER(tkrBbg!E:N,tkrBbg!H:H=D3,"nothing is here")</f>
        <v>EJ917655 Corp</v>
      </c>
      <c r="E6" s="4" t="str">
        <f ca="1"/>
        <v>XS0992293901</v>
      </c>
      <c r="F6" s="4" t="str">
        <f ca="1"/>
        <v>SOLBBB 5.425 PERP</v>
      </c>
      <c r="G6" s="4" t="str">
        <f ca="1"/>
        <v>SOLBBB</v>
      </c>
      <c r="H6" s="20">
        <f ca="1"/>
        <v>5.4249999999999998</v>
      </c>
      <c r="I6" s="4" t="str">
        <f ca="1"/>
        <v>12 Nov 23</v>
      </c>
      <c r="J6" s="4" t="str">
        <f ca="1"/>
        <v>PERP/CALL</v>
      </c>
      <c r="K6" s="4">
        <f ca="1"/>
        <v>500000000</v>
      </c>
      <c r="L6" s="4" t="str">
        <f ca="1"/>
        <v>SOLBBB 5.425 PERP nc-23</v>
      </c>
      <c r="M6" s="4" t="str">
        <f ca="1"/>
        <v>Basic Materials</v>
      </c>
    </row>
    <row r="7" spans="3:13" x14ac:dyDescent="0.25">
      <c r="D7" s="4" t="str">
        <f ca="1"/>
        <v>AV915324 Corp</v>
      </c>
      <c r="E7" s="4" t="str">
        <f ca="1"/>
        <v>BE6309987400</v>
      </c>
      <c r="F7" s="4" t="str">
        <f ca="1"/>
        <v>SOLBBB 4 1/4 PERP</v>
      </c>
      <c r="G7" s="4" t="str">
        <f ca="1"/>
        <v>SOLBBB</v>
      </c>
      <c r="H7" s="20">
        <f ca="1"/>
        <v>4.25</v>
      </c>
      <c r="I7" s="4" t="str">
        <f ca="1"/>
        <v>04 Dec 23</v>
      </c>
      <c r="J7" s="4" t="str">
        <f ca="1"/>
        <v>PERP/CALL</v>
      </c>
      <c r="K7" s="4">
        <f ca="1"/>
        <v>300000000</v>
      </c>
      <c r="L7" s="4" t="str">
        <f ca="1"/>
        <v>SOLBBB 4 1/4 PERP nc-23</v>
      </c>
      <c r="M7" s="4" t="str">
        <f ca="1"/>
        <v>Basic Materials</v>
      </c>
    </row>
    <row r="8" spans="3:13" x14ac:dyDescent="0.25">
      <c r="D8" s="4" t="str">
        <f ca="1"/>
        <v>QJ937566 Corp</v>
      </c>
      <c r="E8" s="4" t="str">
        <f ca="1"/>
        <v>XS1323897725</v>
      </c>
      <c r="F8" s="4" t="str">
        <f ca="1"/>
        <v>SOLBBB 5.869 PERP</v>
      </c>
      <c r="G8" s="4" t="str">
        <f ca="1"/>
        <v>SOLBBB</v>
      </c>
      <c r="H8" s="20">
        <f ca="1"/>
        <v>5.8689999999999998</v>
      </c>
      <c r="I8" s="4" t="str">
        <f ca="1"/>
        <v>03 Jun 24</v>
      </c>
      <c r="J8" s="4" t="str">
        <f ca="1"/>
        <v>PERP/CALL</v>
      </c>
      <c r="K8" s="4">
        <f ca="1"/>
        <v>500000000</v>
      </c>
      <c r="L8" s="4" t="str">
        <f ca="1"/>
        <v>SOLBBB 5.869 PERP nc-24</v>
      </c>
      <c r="M8" s="4" t="str">
        <f ca="1"/>
        <v>Basic Materials</v>
      </c>
    </row>
    <row r="9" spans="3:13" x14ac:dyDescent="0.25">
      <c r="H9" s="20"/>
    </row>
    <row r="13" spans="3:13" x14ac:dyDescent="0.25">
      <c r="C13" s="10" t="s">
        <v>445</v>
      </c>
      <c r="D13" s="19" t="s">
        <v>448</v>
      </c>
    </row>
    <row r="15" spans="3:13" ht="11" x14ac:dyDescent="0.3">
      <c r="D15" s="5" t="s">
        <v>446</v>
      </c>
      <c r="E15" s="5" t="s">
        <v>0</v>
      </c>
      <c r="F15" s="5" t="s">
        <v>407</v>
      </c>
      <c r="G15" s="5" t="s">
        <v>439</v>
      </c>
      <c r="H15" s="5" t="s">
        <v>447</v>
      </c>
      <c r="I15" s="5" t="s">
        <v>418</v>
      </c>
      <c r="J15" s="5" t="s">
        <v>450</v>
      </c>
    </row>
    <row r="16" spans="3:13" x14ac:dyDescent="0.25">
      <c r="D16" s="4" t="str" cm="1">
        <f t="array" aca="1" ref="D16:M38" ca="1">_xlfn._xlws.FILTER(tkrBbg!E:N,tkrBbg!N:N=D13,"nothing is here")</f>
        <v>UV391246 Corp</v>
      </c>
      <c r="E16" s="4" t="str">
        <f ca="1"/>
        <v>DE000A161W62</v>
      </c>
      <c r="F16" s="4" t="str">
        <f ca="1"/>
        <v>DBOERS 2 3/4 02/05/41</v>
      </c>
      <c r="G16" s="4" t="str">
        <f ca="1"/>
        <v>DBOERS</v>
      </c>
      <c r="H16" s="20">
        <f ca="1"/>
        <v>2.75</v>
      </c>
      <c r="I16" s="4" t="str">
        <f ca="1"/>
        <v>05 Nov 20</v>
      </c>
      <c r="J16" s="4" t="str">
        <f ca="1"/>
        <v>CALLABLE</v>
      </c>
      <c r="K16" s="4">
        <f ca="1"/>
        <v>315063000</v>
      </c>
      <c r="L16" s="4" t="str">
        <f ca="1"/>
        <v>DBOERS 2 3/4 02/05/41 nc-20</v>
      </c>
      <c r="M16" s="4" t="str">
        <f ca="1"/>
        <v>Financial</v>
      </c>
    </row>
    <row r="17" spans="4:13" x14ac:dyDescent="0.25">
      <c r="D17" s="4" t="str">
        <f ca="1"/>
        <v>EK642935 Corp</v>
      </c>
      <c r="E17" s="4" t="str">
        <f ca="1"/>
        <v>XS1117300837</v>
      </c>
      <c r="F17" s="4" t="str">
        <f ca="1"/>
        <v>ANNGR 4 PERP</v>
      </c>
      <c r="G17" s="4" t="str">
        <f ca="1"/>
        <v>ANNGR</v>
      </c>
      <c r="H17" s="20">
        <f ca="1"/>
        <v>4</v>
      </c>
      <c r="I17" s="4" t="str">
        <f ca="1"/>
        <v>17 Dec 21</v>
      </c>
      <c r="J17" s="4" t="str">
        <f ca="1"/>
        <v>PERP/CALL</v>
      </c>
      <c r="K17" s="4">
        <f ca="1"/>
        <v>1000000000</v>
      </c>
      <c r="L17" s="4" t="str">
        <f ca="1"/>
        <v>ANNGR 4 PERP nc-21</v>
      </c>
      <c r="M17" s="4" t="str">
        <f ca="1"/>
        <v>Financial</v>
      </c>
    </row>
    <row r="18" spans="4:13" x14ac:dyDescent="0.25">
      <c r="D18" s="4" t="str">
        <f ca="1"/>
        <v>AS146424 Corp</v>
      </c>
      <c r="E18" s="4" t="str">
        <f ca="1"/>
        <v>FR0013330529</v>
      </c>
      <c r="F18" s="4" t="str">
        <f ca="1"/>
        <v>ULFP 2 1/8 PERP</v>
      </c>
      <c r="G18" s="4" t="str">
        <f ca="1"/>
        <v>ULFP</v>
      </c>
      <c r="H18" s="20">
        <f ca="1"/>
        <v>2.125</v>
      </c>
      <c r="I18" s="4" t="str">
        <f ca="1"/>
        <v>25 Jul 23</v>
      </c>
      <c r="J18" s="4" t="str">
        <f ca="1"/>
        <v>PERP/CALL</v>
      </c>
      <c r="K18" s="4">
        <f ca="1"/>
        <v>1250000000</v>
      </c>
      <c r="L18" s="4" t="str">
        <f ca="1"/>
        <v>ULFP 2 1/8 PERP nc-23</v>
      </c>
      <c r="M18" s="4" t="str">
        <f ca="1"/>
        <v>Financial</v>
      </c>
    </row>
    <row r="19" spans="4:13" x14ac:dyDescent="0.25">
      <c r="D19" s="4" t="str">
        <f ca="1"/>
        <v>AS146490 Corp</v>
      </c>
      <c r="E19" s="4" t="str">
        <f ca="1"/>
        <v>FR0013330537</v>
      </c>
      <c r="F19" s="4" t="str">
        <f ca="1"/>
        <v>ULFP 2 7/8 PERP</v>
      </c>
      <c r="G19" s="4" t="str">
        <f ca="1"/>
        <v>ULFP</v>
      </c>
      <c r="H19" s="20">
        <f ca="1"/>
        <v>2.875</v>
      </c>
      <c r="I19" s="4" t="str">
        <f ca="1"/>
        <v>25 Jan 26</v>
      </c>
      <c r="J19" s="4" t="str">
        <f ca="1"/>
        <v>PERP/CALL</v>
      </c>
      <c r="K19" s="4">
        <f ca="1"/>
        <v>750000000</v>
      </c>
      <c r="L19" s="4" t="str">
        <f ca="1"/>
        <v>ULFP 2 7/8 PERP nc-26</v>
      </c>
      <c r="M19" s="4" t="str">
        <f ca="1"/>
        <v>Financial</v>
      </c>
    </row>
    <row r="20" spans="4:13" x14ac:dyDescent="0.25">
      <c r="D20" s="4" t="str">
        <f ca="1"/>
        <v>AR936992 Corp</v>
      </c>
      <c r="E20" s="4" t="str">
        <f ca="1"/>
        <v>XS1788973573</v>
      </c>
      <c r="F20" s="4" t="str">
        <f ca="1"/>
        <v>AKFAST 3 7/8 10/05/78</v>
      </c>
      <c r="G20" s="4" t="str">
        <f ca="1"/>
        <v>AKFAST</v>
      </c>
      <c r="H20" s="20">
        <f ca="1"/>
        <v>3.875</v>
      </c>
      <c r="I20" s="4" t="str">
        <f ca="1"/>
        <v>08 Jul 23</v>
      </c>
      <c r="J20" s="4" t="str">
        <f ca="1"/>
        <v>CALLABLE</v>
      </c>
      <c r="K20" s="4">
        <f ca="1"/>
        <v>500000000</v>
      </c>
      <c r="L20" s="4" t="str">
        <f ca="1"/>
        <v>AKFAST 3 7/8 10/05/78 nc-23</v>
      </c>
      <c r="M20" s="4" t="str">
        <f ca="1"/>
        <v>Financial</v>
      </c>
    </row>
    <row r="21" spans="4:13" x14ac:dyDescent="0.25">
      <c r="D21" s="4" t="str">
        <f ca="1"/>
        <v>ZP989429 Corp</v>
      </c>
      <c r="E21" s="4" t="str">
        <f ca="1"/>
        <v>XS2110077299</v>
      </c>
      <c r="F21" s="4" t="str">
        <f ca="1"/>
        <v>AKFAST 2.249 05/17/81</v>
      </c>
      <c r="G21" s="4" t="str">
        <f ca="1"/>
        <v>AKFAST</v>
      </c>
      <c r="H21" s="20">
        <f ca="1"/>
        <v>2.2490000000000001</v>
      </c>
      <c r="I21" s="4" t="str">
        <f ca="1"/>
        <v>17 Feb 26</v>
      </c>
      <c r="J21" s="4" t="str">
        <f ca="1"/>
        <v>CALLABLE</v>
      </c>
      <c r="K21" s="4">
        <f ca="1"/>
        <v>500000000</v>
      </c>
      <c r="L21" s="4" t="str">
        <f ca="1"/>
        <v>AKFAST 2.249 05/17/81 nc-26</v>
      </c>
      <c r="M21" s="4" t="str">
        <f ca="1"/>
        <v>Financial</v>
      </c>
    </row>
    <row r="22" spans="4:13" x14ac:dyDescent="0.25">
      <c r="D22" s="4" t="str">
        <f ca="1"/>
        <v>AO971106 Corp</v>
      </c>
      <c r="E22" s="4" t="str">
        <f ca="1"/>
        <v>XS1677911825</v>
      </c>
      <c r="F22" s="4" t="str">
        <f ca="1"/>
        <v>BALDER 3 03/07/78</v>
      </c>
      <c r="G22" s="4" t="str">
        <f ca="1"/>
        <v>BALDER</v>
      </c>
      <c r="H22" s="20">
        <f ca="1"/>
        <v>3</v>
      </c>
      <c r="I22" s="4" t="str">
        <f ca="1"/>
        <v>07 Mar 23</v>
      </c>
      <c r="J22" s="4" t="str">
        <f ca="1"/>
        <v>CALLABLE</v>
      </c>
      <c r="K22" s="4">
        <f ca="1"/>
        <v>350000000</v>
      </c>
      <c r="L22" s="4" t="str">
        <f ca="1"/>
        <v>BALDER 3 03/07/78 nc-23</v>
      </c>
      <c r="M22" s="4" t="str">
        <f ca="1"/>
        <v>Financial</v>
      </c>
    </row>
    <row r="23" spans="4:13" x14ac:dyDescent="0.25">
      <c r="D23" s="4" t="str">
        <f ca="1"/>
        <v>ZR668027 Corp</v>
      </c>
      <c r="E23" s="4" t="str">
        <f ca="1"/>
        <v>XS2055106210</v>
      </c>
      <c r="F23" s="4" t="str">
        <f ca="1"/>
        <v>TLGGR 3 3/8 PERP</v>
      </c>
      <c r="G23" s="4" t="str">
        <f ca="1"/>
        <v>TLGGR</v>
      </c>
      <c r="H23" s="20">
        <f ca="1"/>
        <v>3.375</v>
      </c>
      <c r="I23" s="4" t="str">
        <f ca="1"/>
        <v>23 Sep 24</v>
      </c>
      <c r="J23" s="4" t="str">
        <f ca="1"/>
        <v>PERP/CALL</v>
      </c>
      <c r="K23" s="4">
        <f ca="1"/>
        <v>600000000</v>
      </c>
      <c r="L23" s="4" t="str">
        <f ca="1"/>
        <v>TLGGR 3 3/8 PERP nc-24</v>
      </c>
      <c r="M23" s="4" t="str">
        <f ca="1"/>
        <v>Financial</v>
      </c>
    </row>
    <row r="24" spans="4:13" x14ac:dyDescent="0.25">
      <c r="D24" s="4" t="str">
        <f ca="1"/>
        <v>ZQ578143 Corp</v>
      </c>
      <c r="E24" s="4" t="str">
        <f ca="1"/>
        <v>XS2010037765</v>
      </c>
      <c r="F24" s="4" t="str">
        <f ca="1"/>
        <v>HEIBOS 3.248 PERP</v>
      </c>
      <c r="G24" s="4" t="str">
        <f ca="1"/>
        <v>HEIBOS</v>
      </c>
      <c r="H24" s="20">
        <f ca="1"/>
        <v>3.2480000000000002</v>
      </c>
      <c r="I24" s="4" t="str">
        <f ca="1"/>
        <v>19 Nov 24</v>
      </c>
      <c r="J24" s="4" t="str">
        <f ca="1"/>
        <v>PERP/CALL</v>
      </c>
      <c r="K24" s="4">
        <f ca="1"/>
        <v>800000000</v>
      </c>
      <c r="L24" s="4" t="str">
        <f ca="1"/>
        <v>HEIBOS 3.248 PERP nc-24</v>
      </c>
      <c r="M24" s="4" t="str">
        <f ca="1"/>
        <v>Financial</v>
      </c>
    </row>
    <row r="25" spans="4:13" x14ac:dyDescent="0.25">
      <c r="D25" s="4" t="str">
        <f ca="1"/>
        <v>ZS235422 Corp</v>
      </c>
      <c r="E25" s="4" t="str">
        <f ca="1"/>
        <v>XS1974894138</v>
      </c>
      <c r="F25" s="4" t="str">
        <f ca="1"/>
        <v>SBBBSS 4 5/8 PERP</v>
      </c>
      <c r="G25" s="4" t="str">
        <f ca="1"/>
        <v>SBBBSS</v>
      </c>
      <c r="H25" s="20">
        <f ca="1"/>
        <v>4.625</v>
      </c>
      <c r="I25" s="4" t="str">
        <f ca="1"/>
        <v>27 Apr 24</v>
      </c>
      <c r="J25" s="4" t="str">
        <f ca="1"/>
        <v>PERP/CALL</v>
      </c>
      <c r="K25" s="4">
        <f ca="1"/>
        <v>300000000</v>
      </c>
      <c r="L25" s="4" t="str">
        <f ca="1"/>
        <v>SBBBSS 4 5/8 PERP nc-24</v>
      </c>
      <c r="M25" s="4" t="str">
        <f ca="1"/>
        <v>Financial</v>
      </c>
    </row>
    <row r="26" spans="4:13" x14ac:dyDescent="0.25">
      <c r="D26" s="4" t="str">
        <f ca="1"/>
        <v>ZP659512 Corp</v>
      </c>
      <c r="E26" s="4" t="str">
        <f ca="1"/>
        <v>XS2010032618</v>
      </c>
      <c r="F26" s="4" t="str">
        <f ca="1"/>
        <v>SBBBSS 2.624 PERP</v>
      </c>
      <c r="G26" s="4" t="str">
        <f ca="1"/>
        <v>SBBBSS</v>
      </c>
      <c r="H26" s="20">
        <f ca="1"/>
        <v>2.6240000000000001</v>
      </c>
      <c r="I26" s="4" t="str">
        <f ca="1"/>
        <v>30 Jan 25</v>
      </c>
      <c r="J26" s="4" t="str">
        <f ca="1"/>
        <v>PERP/CALL</v>
      </c>
      <c r="K26" s="4">
        <f ca="1"/>
        <v>500000000</v>
      </c>
      <c r="L26" s="4" t="str">
        <f ca="1"/>
        <v>SBBBSS 2.624 PERP nc-25</v>
      </c>
      <c r="M26" s="4" t="str">
        <f ca="1"/>
        <v>Financial</v>
      </c>
    </row>
    <row r="27" spans="4:13" x14ac:dyDescent="0.25">
      <c r="D27" s="4" t="str">
        <f ca="1"/>
        <v>QZ912649 Corp</v>
      </c>
      <c r="E27" s="4" t="str">
        <f ca="1"/>
        <v>XS1508392625</v>
      </c>
      <c r="F27" s="4" t="str">
        <f ca="1"/>
        <v>ARNDTN 3 3/4 PERP</v>
      </c>
      <c r="G27" s="4" t="str">
        <f ca="1"/>
        <v>ARNDTN</v>
      </c>
      <c r="H27" s="20">
        <f ca="1"/>
        <v>3.75</v>
      </c>
      <c r="I27" s="4" t="str">
        <f ca="1"/>
        <v>20 Jan 23</v>
      </c>
      <c r="J27" s="4" t="str">
        <f ca="1"/>
        <v>PERP/CALL</v>
      </c>
      <c r="K27" s="4">
        <f ca="1"/>
        <v>600000000</v>
      </c>
      <c r="L27" s="4" t="str">
        <f ca="1"/>
        <v>ARNDTN 3 3/4 PERP nc-23</v>
      </c>
      <c r="M27" s="4" t="str">
        <f ca="1"/>
        <v>Financial</v>
      </c>
    </row>
    <row r="28" spans="4:13" x14ac:dyDescent="0.25">
      <c r="D28" s="4" t="str">
        <f ca="1"/>
        <v>AQ713600 Corp</v>
      </c>
      <c r="E28" s="4" t="str">
        <f ca="1"/>
        <v>XS1752984440</v>
      </c>
      <c r="F28" s="4" t="str">
        <f ca="1"/>
        <v>ARNDTN 2 1/8 PERP</v>
      </c>
      <c r="G28" s="4" t="str">
        <f ca="1"/>
        <v>ARNDTN</v>
      </c>
      <c r="H28" s="20">
        <f ca="1"/>
        <v>2.125</v>
      </c>
      <c r="I28" s="4" t="str">
        <f ca="1"/>
        <v>17 Jan 24</v>
      </c>
      <c r="J28" s="4" t="str">
        <f ca="1"/>
        <v>PERP/CALL</v>
      </c>
      <c r="K28" s="4">
        <f ca="1"/>
        <v>400000000</v>
      </c>
      <c r="L28" s="4" t="str">
        <f ca="1"/>
        <v>ARNDTN 2 1/8 PERP nc-24</v>
      </c>
      <c r="M28" s="4" t="str">
        <f ca="1"/>
        <v>Financial</v>
      </c>
    </row>
    <row r="29" spans="4:13" x14ac:dyDescent="0.25">
      <c r="D29" s="4" t="str">
        <f ca="1"/>
        <v>AZ576858 Corp</v>
      </c>
      <c r="E29" s="4" t="str">
        <f ca="1"/>
        <v>XS2027946610</v>
      </c>
      <c r="F29" s="4" t="str">
        <f ca="1"/>
        <v>ARNDTN 2 7/8 PERP</v>
      </c>
      <c r="G29" s="4" t="str">
        <f ca="1"/>
        <v>ARNDTN</v>
      </c>
      <c r="H29" s="20">
        <f ca="1"/>
        <v>2.875</v>
      </c>
      <c r="I29" s="4" t="str">
        <f ca="1"/>
        <v>12 Jan 25</v>
      </c>
      <c r="J29" s="4" t="str">
        <f ca="1"/>
        <v>PERP/CALL</v>
      </c>
      <c r="K29" s="4">
        <f ca="1"/>
        <v>500000000</v>
      </c>
      <c r="L29" s="4" t="str">
        <f ca="1"/>
        <v>ARNDTN 2 7/8 PERP nc-25</v>
      </c>
      <c r="M29" s="4" t="str">
        <f ca="1"/>
        <v>Financial</v>
      </c>
    </row>
    <row r="30" spans="4:13" x14ac:dyDescent="0.25">
      <c r="D30" s="4" t="str">
        <f ca="1"/>
        <v>AN964724 Corp</v>
      </c>
      <c r="E30" s="4" t="str">
        <f ca="1"/>
        <v>XS1634523754</v>
      </c>
      <c r="F30" s="4" t="str">
        <f ca="1"/>
        <v>ARNDTN 5 1/4 PERP</v>
      </c>
      <c r="G30" s="4" t="str">
        <f ca="1"/>
        <v>ARNDTN</v>
      </c>
      <c r="H30" s="20">
        <f ca="1"/>
        <v>5.25</v>
      </c>
      <c r="I30" s="4" t="str">
        <f ca="1"/>
        <v>21 Jul 23</v>
      </c>
      <c r="J30" s="4" t="str">
        <f ca="1"/>
        <v>PERP/CALL</v>
      </c>
      <c r="K30" s="4">
        <f ca="1"/>
        <v>641500000</v>
      </c>
      <c r="L30" s="4" t="str">
        <f ca="1"/>
        <v>ARNDTN 5 1/4 PERP nc-23</v>
      </c>
      <c r="M30" s="4" t="str">
        <f ca="1"/>
        <v>Financial</v>
      </c>
    </row>
    <row r="31" spans="4:13" x14ac:dyDescent="0.25">
      <c r="D31" s="4" t="str">
        <f ca="1"/>
        <v>AZ207973 Corp</v>
      </c>
      <c r="E31" s="4" t="str">
        <f ca="1"/>
        <v>XS2017788592</v>
      </c>
      <c r="F31" s="4" t="str">
        <f ca="1"/>
        <v>ARNDTN 4 3/4 PERP</v>
      </c>
      <c r="G31" s="4" t="str">
        <f ca="1"/>
        <v>ARNDTN</v>
      </c>
      <c r="H31" s="20">
        <f ca="1"/>
        <v>4.75</v>
      </c>
      <c r="I31" s="4" t="str">
        <f ca="1"/>
        <v>25 Jun 24</v>
      </c>
      <c r="J31" s="4" t="str">
        <f ca="1"/>
        <v>PERP/CALL</v>
      </c>
      <c r="K31" s="4">
        <f ca="1"/>
        <v>400000000</v>
      </c>
      <c r="L31" s="4" t="str">
        <f ca="1"/>
        <v>ARNDTN 4 3/4 PERP nc-24</v>
      </c>
      <c r="M31" s="4" t="str">
        <f ca="1"/>
        <v>Financial</v>
      </c>
    </row>
    <row r="32" spans="4:13" x14ac:dyDescent="0.25">
      <c r="D32" s="4" t="str">
        <f ca="1"/>
        <v>EK753416 Corp</v>
      </c>
      <c r="E32" s="4" t="str">
        <f ca="1"/>
        <v>XS1191320297</v>
      </c>
      <c r="F32" s="4" t="str">
        <f ca="1"/>
        <v>GYCGR 3 3/4 PERP</v>
      </c>
      <c r="G32" s="4" t="str">
        <f ca="1"/>
        <v>GYCGR</v>
      </c>
      <c r="H32" s="20">
        <f ca="1"/>
        <v>3.75</v>
      </c>
      <c r="I32" s="4" t="str">
        <f ca="1"/>
        <v>18 Feb 22</v>
      </c>
      <c r="J32" s="4" t="str">
        <f ca="1"/>
        <v>PERP/CALL</v>
      </c>
      <c r="K32" s="4">
        <f ca="1"/>
        <v>500000000</v>
      </c>
      <c r="L32" s="4" t="str">
        <f ca="1"/>
        <v>GYCGR 3 3/4 PERP nc-22</v>
      </c>
      <c r="M32" s="4" t="str">
        <f ca="1"/>
        <v>Financial</v>
      </c>
    </row>
    <row r="33" spans="3:13" x14ac:dyDescent="0.25">
      <c r="D33" s="4" t="str">
        <f ca="1"/>
        <v>QZ509895 Corp</v>
      </c>
      <c r="E33" s="4" t="str">
        <f ca="1"/>
        <v>XS1491364953</v>
      </c>
      <c r="F33" s="4" t="str">
        <f ca="1"/>
        <v>GYCGR 2 3/4 PERP</v>
      </c>
      <c r="G33" s="4" t="str">
        <f ca="1"/>
        <v>GYCGR</v>
      </c>
      <c r="H33" s="20">
        <f ca="1"/>
        <v>2.75</v>
      </c>
      <c r="I33" s="4" t="str">
        <f ca="1"/>
        <v>22 Jan 23</v>
      </c>
      <c r="J33" s="4" t="str">
        <f ca="1"/>
        <v>PERP/CALL</v>
      </c>
      <c r="K33" s="4">
        <f ca="1"/>
        <v>200000000</v>
      </c>
      <c r="L33" s="4" t="str">
        <f ca="1"/>
        <v>GYCGR 2 3/4 PERP nc-23</v>
      </c>
      <c r="M33" s="4" t="str">
        <f ca="1"/>
        <v>Financial</v>
      </c>
    </row>
    <row r="34" spans="3:13" x14ac:dyDescent="0.25">
      <c r="D34" s="4" t="str">
        <f ca="1"/>
        <v>AS256491 Corp</v>
      </c>
      <c r="E34" s="4" t="str">
        <f ca="1"/>
        <v>XS1811181566</v>
      </c>
      <c r="F34" s="4" t="str">
        <f ca="1"/>
        <v>GYCGR 2 1/2 PERP</v>
      </c>
      <c r="G34" s="4" t="str">
        <f ca="1"/>
        <v>GYCGR</v>
      </c>
      <c r="H34" s="20">
        <f ca="1"/>
        <v>2.5</v>
      </c>
      <c r="I34" s="4" t="str">
        <f ca="1"/>
        <v>24 Jul 23</v>
      </c>
      <c r="J34" s="4" t="str">
        <f ca="1"/>
        <v>PERP/CALL</v>
      </c>
      <c r="K34" s="4">
        <f ca="1"/>
        <v>350000000</v>
      </c>
      <c r="L34" s="4" t="str">
        <f ca="1"/>
        <v>GYCGR 2 1/2 PERP nc-23</v>
      </c>
      <c r="M34" s="4" t="str">
        <f ca="1"/>
        <v>Financial</v>
      </c>
    </row>
    <row r="35" spans="3:13" x14ac:dyDescent="0.25">
      <c r="D35" s="4" t="str">
        <f ca="1"/>
        <v>AS322477 Corp</v>
      </c>
      <c r="E35" s="4" t="str">
        <f ca="1"/>
        <v>XS1819537132</v>
      </c>
      <c r="F35" s="4" t="str">
        <f ca="1"/>
        <v>CPIPGR 4 3/8 PERP</v>
      </c>
      <c r="G35" s="4" t="str">
        <f ca="1"/>
        <v>CPIPGR</v>
      </c>
      <c r="H35" s="20">
        <f ca="1"/>
        <v>4.375</v>
      </c>
      <c r="I35" s="4" t="str">
        <f ca="1"/>
        <v>09 Aug 23</v>
      </c>
      <c r="J35" s="4" t="str">
        <f ca="1"/>
        <v>PERP/CALL</v>
      </c>
      <c r="K35" s="4">
        <f ca="1"/>
        <v>550000000</v>
      </c>
      <c r="L35" s="4" t="str">
        <f ca="1"/>
        <v>CPIPGR 4 3/8 PERP nc-23</v>
      </c>
      <c r="M35" s="4" t="str">
        <f ca="1"/>
        <v>Financial</v>
      </c>
    </row>
    <row r="36" spans="3:13" x14ac:dyDescent="0.25">
      <c r="D36" s="4" t="str">
        <f ca="1"/>
        <v>ZS108668 Corp</v>
      </c>
      <c r="E36" s="4" t="str">
        <f ca="1"/>
        <v>XS1982704824</v>
      </c>
      <c r="F36" s="4" t="str">
        <f ca="1"/>
        <v>CPIPGR 4 7/8 PERP</v>
      </c>
      <c r="G36" s="4" t="str">
        <f ca="1"/>
        <v>CPIPGR</v>
      </c>
      <c r="H36" s="20">
        <f ca="1"/>
        <v>4.875</v>
      </c>
      <c r="I36" s="4" t="str">
        <f ca="1"/>
        <v>16 Jul 25</v>
      </c>
      <c r="J36" s="4" t="str">
        <f ca="1"/>
        <v>PERP/CALL</v>
      </c>
      <c r="K36" s="4">
        <f ca="1"/>
        <v>550000000</v>
      </c>
      <c r="L36" s="4" t="str">
        <f ca="1"/>
        <v>CPIPGR 4 7/8 PERP nc-25</v>
      </c>
      <c r="M36" s="4" t="str">
        <f ca="1"/>
        <v>Financial</v>
      </c>
    </row>
    <row r="37" spans="3:13" x14ac:dyDescent="0.25">
      <c r="D37" s="4" t="str">
        <f ca="1"/>
        <v>AX691342 Corp</v>
      </c>
      <c r="E37" s="4" t="str">
        <f ca="1"/>
        <v>XS1934875219</v>
      </c>
      <c r="F37" s="4" t="str">
        <f ca="1"/>
        <v>JUSTLN 9 3/8 PERP</v>
      </c>
      <c r="G37" s="4" t="str">
        <f ca="1"/>
        <v>JUSTLN</v>
      </c>
      <c r="H37" s="20">
        <f ca="1"/>
        <v>9.375</v>
      </c>
      <c r="I37" s="4" t="str">
        <f ca="1"/>
        <v>26 Apr 24</v>
      </c>
      <c r="J37" s="4" t="str">
        <f ca="1"/>
        <v>PERP/CALL</v>
      </c>
      <c r="K37" s="4">
        <f ca="1"/>
        <v>300000000</v>
      </c>
      <c r="L37" s="4" t="str">
        <f ca="1"/>
        <v>JUSTLN 9 3/8 PERP nc-24</v>
      </c>
      <c r="M37" s="4" t="str">
        <f ca="1"/>
        <v>Financial</v>
      </c>
    </row>
    <row r="38" spans="3:13" x14ac:dyDescent="0.25">
      <c r="D38" s="4" t="str">
        <f ca="1"/>
        <v>AR887333 Corp</v>
      </c>
      <c r="E38" s="4" t="str">
        <f ca="1"/>
        <v>XS1797663967</v>
      </c>
      <c r="F38" s="4" t="str">
        <f ca="1"/>
        <v>ECLEAR 2 5/8 04/11/48</v>
      </c>
      <c r="G38" s="4" t="str">
        <f ca="1"/>
        <v>ECLEAR</v>
      </c>
      <c r="H38" s="20">
        <f ca="1"/>
        <v>2.625</v>
      </c>
      <c r="I38" s="4" t="str">
        <f ca="1"/>
        <v>11 Apr 28</v>
      </c>
      <c r="J38" s="4" t="str">
        <f ca="1"/>
        <v>CALLABLE</v>
      </c>
      <c r="K38" s="4">
        <f ca="1"/>
        <v>400000000</v>
      </c>
      <c r="L38" s="4" t="str">
        <f ca="1"/>
        <v>ECLEAR 2 5/8 04/11/48 nc-28</v>
      </c>
      <c r="M38" s="4" t="str">
        <f ca="1"/>
        <v>Financial</v>
      </c>
    </row>
    <row r="39" spans="3:13" x14ac:dyDescent="0.25">
      <c r="H39" s="20"/>
    </row>
    <row r="48" spans="3:13" x14ac:dyDescent="0.25">
      <c r="C48" s="10" t="s">
        <v>452</v>
      </c>
      <c r="D48" s="4" t="s">
        <v>440</v>
      </c>
    </row>
    <row r="49" spans="3:13" x14ac:dyDescent="0.25">
      <c r="C49" s="10" t="s">
        <v>453</v>
      </c>
      <c r="D49" s="4" t="s">
        <v>451</v>
      </c>
    </row>
    <row r="50" spans="3:13" x14ac:dyDescent="0.25">
      <c r="C50" s="10" t="s">
        <v>454</v>
      </c>
      <c r="D50" s="4" t="s">
        <v>455</v>
      </c>
    </row>
    <row r="52" spans="3:13" ht="11" x14ac:dyDescent="0.3">
      <c r="D52" s="5" t="s">
        <v>446</v>
      </c>
      <c r="E52" s="5" t="s">
        <v>0</v>
      </c>
      <c r="F52" s="5" t="s">
        <v>407</v>
      </c>
      <c r="G52" s="5" t="s">
        <v>439</v>
      </c>
      <c r="H52" s="5" t="s">
        <v>447</v>
      </c>
      <c r="I52" s="5" t="s">
        <v>418</v>
      </c>
      <c r="J52" s="5" t="s">
        <v>450</v>
      </c>
    </row>
    <row r="53" spans="3:13" x14ac:dyDescent="0.25">
      <c r="D53" s="4" t="str" cm="1">
        <f t="array" aca="1" ref="D53:M66" ca="1">_xlfn._xlws.FILTER(tkrBbg!E:N,(tkrBbg!H:H=D48)+(tkrBbg!H:H=D49)+(tkrBbg!H:H=D50),"nothing is here")</f>
        <v>EJ917655 Corp</v>
      </c>
      <c r="E53" s="4" t="str">
        <f ca="1"/>
        <v>XS0992293901</v>
      </c>
      <c r="F53" s="4" t="str">
        <f ca="1"/>
        <v>SOLBBB 5.425 PERP</v>
      </c>
      <c r="G53" s="4" t="str">
        <f ca="1"/>
        <v>SOLBBB</v>
      </c>
      <c r="H53" s="20">
        <f ca="1"/>
        <v>5.4249999999999998</v>
      </c>
      <c r="I53" s="4" t="str">
        <f ca="1"/>
        <v>12 Nov 23</v>
      </c>
      <c r="J53" s="4" t="str">
        <f ca="1"/>
        <v>PERP/CALL</v>
      </c>
      <c r="K53" s="4">
        <f ca="1"/>
        <v>500000000</v>
      </c>
      <c r="L53" s="4" t="str">
        <f ca="1"/>
        <v>SOLBBB 5.425 PERP nc-23</v>
      </c>
      <c r="M53" s="4" t="str">
        <f ca="1"/>
        <v>Basic Materials</v>
      </c>
    </row>
    <row r="54" spans="3:13" x14ac:dyDescent="0.25">
      <c r="D54" s="4" t="str">
        <f ca="1"/>
        <v>AV915324 Corp</v>
      </c>
      <c r="E54" s="4" t="str">
        <f ca="1"/>
        <v>BE6309987400</v>
      </c>
      <c r="F54" s="4" t="str">
        <f ca="1"/>
        <v>SOLBBB 4 1/4 PERP</v>
      </c>
      <c r="G54" s="4" t="str">
        <f ca="1"/>
        <v>SOLBBB</v>
      </c>
      <c r="H54" s="20">
        <f ca="1"/>
        <v>4.25</v>
      </c>
      <c r="I54" s="4" t="str">
        <f ca="1"/>
        <v>04 Dec 23</v>
      </c>
      <c r="J54" s="4" t="str">
        <f ca="1"/>
        <v>PERP/CALL</v>
      </c>
      <c r="K54" s="4">
        <f ca="1"/>
        <v>300000000</v>
      </c>
      <c r="L54" s="4" t="str">
        <f ca="1"/>
        <v>SOLBBB 4 1/4 PERP nc-23</v>
      </c>
      <c r="M54" s="4" t="str">
        <f ca="1"/>
        <v>Basic Materials</v>
      </c>
    </row>
    <row r="55" spans="3:13" x14ac:dyDescent="0.25">
      <c r="D55" s="4" t="str">
        <f ca="1"/>
        <v>QJ937566 Corp</v>
      </c>
      <c r="E55" s="4" t="str">
        <f ca="1"/>
        <v>XS1323897725</v>
      </c>
      <c r="F55" s="4" t="str">
        <f ca="1"/>
        <v>SOLBBB 5.869 PERP</v>
      </c>
      <c r="G55" s="4" t="str">
        <f ca="1"/>
        <v>SOLBBB</v>
      </c>
      <c r="H55" s="20">
        <f ca="1"/>
        <v>5.8689999999999998</v>
      </c>
      <c r="I55" s="4" t="str">
        <f ca="1"/>
        <v>03 Jun 24</v>
      </c>
      <c r="J55" s="4" t="str">
        <f ca="1"/>
        <v>PERP/CALL</v>
      </c>
      <c r="K55" s="4">
        <f ca="1"/>
        <v>500000000</v>
      </c>
      <c r="L55" s="4" t="str">
        <f ca="1"/>
        <v>SOLBBB 5.869 PERP nc-24</v>
      </c>
      <c r="M55" s="4" t="str">
        <f ca="1"/>
        <v>Basic Materials</v>
      </c>
    </row>
    <row r="56" spans="3:13" x14ac:dyDescent="0.25">
      <c r="D56" s="4" t="str">
        <f ca="1"/>
        <v>AP691131 Corp</v>
      </c>
      <c r="E56" s="4" t="str">
        <f ca="1"/>
        <v>FR0013292828</v>
      </c>
      <c r="F56" s="4" t="str">
        <f ca="1"/>
        <v>BNFP 1 3/4 PERP</v>
      </c>
      <c r="G56" s="4" t="str">
        <f ca="1"/>
        <v>BNFP</v>
      </c>
      <c r="H56" s="20">
        <f ca="1"/>
        <v>1.75</v>
      </c>
      <c r="I56" s="4" t="str">
        <f ca="1"/>
        <v>27 Mar 23</v>
      </c>
      <c r="J56" s="4" t="str">
        <f ca="1"/>
        <v>PERP/CALL</v>
      </c>
      <c r="K56" s="4">
        <f ca="1"/>
        <v>1250000000</v>
      </c>
      <c r="L56" s="4" t="str">
        <f ca="1"/>
        <v>BNFP 1 3/4 PERP nc-23</v>
      </c>
      <c r="M56" s="4" t="str">
        <f ca="1"/>
        <v>Consumer, Non-cyclical</v>
      </c>
    </row>
    <row r="57" spans="3:13" x14ac:dyDescent="0.25">
      <c r="D57" s="4" t="str">
        <f ca="1"/>
        <v>EK131366 Corp</v>
      </c>
      <c r="E57" s="4" t="str">
        <f ca="1"/>
        <v>XS1048428012</v>
      </c>
      <c r="F57" s="4" t="str">
        <f ca="1"/>
        <v>VW 3 3/4 PERP</v>
      </c>
      <c r="G57" s="4" t="str">
        <f ca="1"/>
        <v>VW</v>
      </c>
      <c r="H57" s="20">
        <f ca="1"/>
        <v>3.75</v>
      </c>
      <c r="I57" s="4" t="str">
        <f ca="1"/>
        <v>24 Mar 21</v>
      </c>
      <c r="J57" s="4" t="str">
        <f ca="1"/>
        <v>PERP/CALL</v>
      </c>
      <c r="K57" s="4">
        <f ca="1"/>
        <v>1250000000</v>
      </c>
      <c r="L57" s="4" t="str">
        <f ca="1"/>
        <v>VW 3 3/4 PERP nc-21</v>
      </c>
      <c r="M57" s="4" t="str">
        <f ca="1"/>
        <v>Consumer, Cyclical</v>
      </c>
    </row>
    <row r="58" spans="3:13" x14ac:dyDescent="0.25">
      <c r="D58" s="4" t="str">
        <f ca="1"/>
        <v>EK811633 Corp</v>
      </c>
      <c r="E58" s="4" t="str">
        <f ca="1"/>
        <v>XS1206540806</v>
      </c>
      <c r="F58" s="4" t="str">
        <f ca="1"/>
        <v>VW 2 1/2 PERP</v>
      </c>
      <c r="G58" s="4" t="str">
        <f ca="1"/>
        <v>VW</v>
      </c>
      <c r="H58" s="20">
        <f ca="1"/>
        <v>2.5</v>
      </c>
      <c r="I58" s="4" t="str">
        <f ca="1"/>
        <v>20 Mar 22</v>
      </c>
      <c r="J58" s="4" t="str">
        <f ca="1"/>
        <v>PERP/CALL</v>
      </c>
      <c r="K58" s="4">
        <f ca="1"/>
        <v>1100000000</v>
      </c>
      <c r="L58" s="4" t="str">
        <f ca="1"/>
        <v>VW 2 1/2 PERP nc-22</v>
      </c>
      <c r="M58" s="4" t="str">
        <f ca="1"/>
        <v>Consumer, Cyclical</v>
      </c>
    </row>
    <row r="59" spans="3:13" x14ac:dyDescent="0.25">
      <c r="D59" s="4" t="str">
        <f ca="1"/>
        <v>AN880322 Corp</v>
      </c>
      <c r="E59" s="4" t="str">
        <f ca="1"/>
        <v>XS1629658755</v>
      </c>
      <c r="F59" s="4" t="str">
        <f ca="1"/>
        <v>VW 2.7 PERP</v>
      </c>
      <c r="G59" s="4" t="str">
        <f ca="1"/>
        <v>VW</v>
      </c>
      <c r="H59" s="20">
        <f ca="1"/>
        <v>2.7</v>
      </c>
      <c r="I59" s="4" t="str">
        <f ca="1"/>
        <v>14 Dec 22</v>
      </c>
      <c r="J59" s="4" t="str">
        <f ca="1"/>
        <v>PERP/CALL</v>
      </c>
      <c r="K59" s="4">
        <f ca="1"/>
        <v>1500000000</v>
      </c>
      <c r="L59" s="4" t="str">
        <f ca="1"/>
        <v>VW 2.7 PERP nc-22</v>
      </c>
      <c r="M59" s="4" t="str">
        <f ca="1"/>
        <v>Consumer, Cyclical</v>
      </c>
    </row>
    <row r="60" spans="3:13" x14ac:dyDescent="0.25">
      <c r="D60" s="4" t="str">
        <f ca="1"/>
        <v>EJ811600 Corp</v>
      </c>
      <c r="E60" s="4" t="str">
        <f ca="1"/>
        <v>XS0968913342</v>
      </c>
      <c r="F60" s="4" t="str">
        <f ca="1"/>
        <v>VW 5 1/8 PERP</v>
      </c>
      <c r="G60" s="4" t="str">
        <f ca="1"/>
        <v>VW</v>
      </c>
      <c r="H60" s="20">
        <f ca="1"/>
        <v>5.125</v>
      </c>
      <c r="I60" s="4" t="str">
        <f ca="1"/>
        <v>04 Sep 23</v>
      </c>
      <c r="J60" s="4" t="str">
        <f ca="1"/>
        <v>PERP/CALL</v>
      </c>
      <c r="K60" s="4">
        <f ca="1"/>
        <v>750000000</v>
      </c>
      <c r="L60" s="4" t="str">
        <f ca="1"/>
        <v>VW 5 1/8 PERP nc-23</v>
      </c>
      <c r="M60" s="4" t="str">
        <f ca="1"/>
        <v>Consumer, Cyclical</v>
      </c>
    </row>
    <row r="61" spans="3:13" x14ac:dyDescent="0.25">
      <c r="D61" s="4" t="str">
        <f ca="1"/>
        <v>AT214421 Corp</v>
      </c>
      <c r="E61" s="4" t="str">
        <f ca="1"/>
        <v>XS1799938995</v>
      </c>
      <c r="F61" s="4" t="str">
        <f ca="1"/>
        <v>VW 3 3/8 PERP</v>
      </c>
      <c r="G61" s="4" t="str">
        <f ca="1"/>
        <v>VW</v>
      </c>
      <c r="H61" s="20">
        <f ca="1"/>
        <v>3.375</v>
      </c>
      <c r="I61" s="4" t="str">
        <f ca="1"/>
        <v>27 Jun 24</v>
      </c>
      <c r="J61" s="4" t="str">
        <f ca="1"/>
        <v>PERP/CALL</v>
      </c>
      <c r="K61" s="4">
        <f ca="1"/>
        <v>1250000000</v>
      </c>
      <c r="L61" s="4" t="str">
        <f ca="1"/>
        <v>VW 3 3/8 PERP nc-24</v>
      </c>
      <c r="M61" s="4" t="str">
        <f ca="1"/>
        <v>Consumer, Cyclical</v>
      </c>
    </row>
    <row r="62" spans="3:13" x14ac:dyDescent="0.25">
      <c r="D62" s="4" t="str">
        <f ca="1"/>
        <v>EK131372 Corp</v>
      </c>
      <c r="E62" s="4" t="str">
        <f ca="1"/>
        <v>XS1048428442</v>
      </c>
      <c r="F62" s="4" t="str">
        <f ca="1"/>
        <v>VW 4 5/8 PERP</v>
      </c>
      <c r="G62" s="4" t="str">
        <f ca="1"/>
        <v>VW</v>
      </c>
      <c r="H62" s="20">
        <f ca="1"/>
        <v>4.625</v>
      </c>
      <c r="I62" s="4" t="str">
        <f ca="1"/>
        <v>24 Mar 26</v>
      </c>
      <c r="J62" s="4" t="str">
        <f ca="1"/>
        <v>PERP/CALL</v>
      </c>
      <c r="K62" s="4">
        <f ca="1"/>
        <v>1750000000</v>
      </c>
      <c r="L62" s="4" t="str">
        <f ca="1"/>
        <v>VW 4 5/8 PERP nc-26</v>
      </c>
      <c r="M62" s="4" t="str">
        <f ca="1"/>
        <v>Consumer, Cyclical</v>
      </c>
    </row>
    <row r="63" spans="3:13" x14ac:dyDescent="0.25">
      <c r="D63" s="4" t="str">
        <f ca="1"/>
        <v>AN880326 Corp</v>
      </c>
      <c r="E63" s="4" t="str">
        <f ca="1"/>
        <v>XS1629774230</v>
      </c>
      <c r="F63" s="4" t="str">
        <f ca="1"/>
        <v>VW 3 7/8 PERP</v>
      </c>
      <c r="G63" s="4" t="str">
        <f ca="1"/>
        <v>VW</v>
      </c>
      <c r="H63" s="20">
        <f ca="1"/>
        <v>3.875</v>
      </c>
      <c r="I63" s="4" t="str">
        <f ca="1"/>
        <v>14 Jun 27</v>
      </c>
      <c r="J63" s="4" t="str">
        <f ca="1"/>
        <v>PERP/CALL</v>
      </c>
      <c r="K63" s="4">
        <f ca="1"/>
        <v>2000000000</v>
      </c>
      <c r="L63" s="4" t="str">
        <f ca="1"/>
        <v>VW 3 7/8 PERP nc-27</v>
      </c>
      <c r="M63" s="4" t="str">
        <f ca="1"/>
        <v>Consumer, Cyclical</v>
      </c>
    </row>
    <row r="64" spans="3:13" x14ac:dyDescent="0.25">
      <c r="D64" s="4" t="str">
        <f ca="1"/>
        <v>AT214434 Corp</v>
      </c>
      <c r="E64" s="4" t="str">
        <f ca="1"/>
        <v>XS1799939027</v>
      </c>
      <c r="F64" s="4" t="str">
        <f ca="1"/>
        <v>VW 4 5/8 PERP</v>
      </c>
      <c r="G64" s="4" t="str">
        <f ca="1"/>
        <v>VW</v>
      </c>
      <c r="H64" s="20">
        <f ca="1"/>
        <v>4.625</v>
      </c>
      <c r="I64" s="4" t="str">
        <f ca="1"/>
        <v>27 Jun 28</v>
      </c>
      <c r="J64" s="4" t="str">
        <f ca="1"/>
        <v>PERP/CALL</v>
      </c>
      <c r="K64" s="4">
        <f ca="1"/>
        <v>1500000000</v>
      </c>
      <c r="L64" s="4" t="str">
        <f ca="1"/>
        <v>VW 4 5/8 PERP nc-28</v>
      </c>
      <c r="M64" s="4" t="str">
        <f ca="1"/>
        <v>Consumer, Cyclical</v>
      </c>
    </row>
    <row r="65" spans="3:20" x14ac:dyDescent="0.25">
      <c r="D65" s="4" t="str">
        <f ca="1"/>
        <v>EK811579 Corp</v>
      </c>
      <c r="E65" s="4" t="str">
        <f ca="1"/>
        <v>XS1206541366</v>
      </c>
      <c r="F65" s="4" t="str">
        <f ca="1"/>
        <v>VW 3 1/2 PERP</v>
      </c>
      <c r="G65" s="4" t="str">
        <f ca="1"/>
        <v>VW</v>
      </c>
      <c r="H65" s="20">
        <f ca="1"/>
        <v>3.5</v>
      </c>
      <c r="I65" s="4" t="str">
        <f ca="1"/>
        <v>20 Mar 30</v>
      </c>
      <c r="J65" s="4" t="str">
        <f ca="1"/>
        <v>PERP/CALL</v>
      </c>
      <c r="K65" s="4">
        <f ca="1"/>
        <v>1400000000</v>
      </c>
      <c r="L65" s="4" t="str">
        <f ca="1"/>
        <v>VW 3 1/2 PERP nc-30</v>
      </c>
      <c r="M65" s="4" t="str">
        <f ca="1"/>
        <v>Consumer, Cyclical</v>
      </c>
    </row>
    <row r="66" spans="3:20" x14ac:dyDescent="0.25">
      <c r="D66" s="4" t="str">
        <f ca="1"/>
        <v>AP691131 Corp</v>
      </c>
      <c r="E66" s="4" t="str">
        <f ca="1"/>
        <v>FR0013292828</v>
      </c>
      <c r="F66" s="4" t="str">
        <f ca="1"/>
        <v>BNFP 1 3/4 PERP</v>
      </c>
      <c r="G66" s="4" t="str">
        <f ca="1"/>
        <v>BNFP</v>
      </c>
      <c r="H66" s="20">
        <f ca="1"/>
        <v>1.75</v>
      </c>
      <c r="I66" s="4" t="str">
        <f ca="1"/>
        <v>27 Mar 23</v>
      </c>
      <c r="J66" s="4" t="str">
        <f ca="1"/>
        <v>PERP/CALL</v>
      </c>
      <c r="K66" s="4">
        <f ca="1"/>
        <v>1250000000</v>
      </c>
      <c r="L66" s="4" t="str">
        <f ca="1"/>
        <v>BNFP 1 3/4 PERP nc-23</v>
      </c>
      <c r="M66" s="4" t="str">
        <f ca="1"/>
        <v>Consumer, Non-cyclical</v>
      </c>
    </row>
    <row r="67" spans="3:20" x14ac:dyDescent="0.25">
      <c r="H67" s="20"/>
    </row>
    <row r="68" spans="3:20" x14ac:dyDescent="0.25">
      <c r="H68" s="20"/>
    </row>
    <row r="69" spans="3:20" x14ac:dyDescent="0.25">
      <c r="H69" s="20"/>
    </row>
    <row r="72" spans="3:20" x14ac:dyDescent="0.25">
      <c r="C72" s="10" t="s">
        <v>452</v>
      </c>
      <c r="D72" s="4" t="s">
        <v>440</v>
      </c>
    </row>
    <row r="73" spans="3:20" x14ac:dyDescent="0.25">
      <c r="C73" s="10" t="s">
        <v>453</v>
      </c>
      <c r="D73" s="4" t="s">
        <v>451</v>
      </c>
    </row>
    <row r="74" spans="3:20" x14ac:dyDescent="0.25">
      <c r="C74" s="10" t="s">
        <v>454</v>
      </c>
      <c r="D74" s="4" t="s">
        <v>455</v>
      </c>
    </row>
    <row r="76" spans="3:20" ht="11" x14ac:dyDescent="0.3">
      <c r="D76" s="5" t="s">
        <v>446</v>
      </c>
      <c r="E76" s="5" t="s">
        <v>0</v>
      </c>
      <c r="F76" s="5" t="s">
        <v>407</v>
      </c>
      <c r="G76" s="5" t="s">
        <v>439</v>
      </c>
      <c r="H76" s="5" t="s">
        <v>447</v>
      </c>
      <c r="I76" s="5" t="s">
        <v>418</v>
      </c>
      <c r="J76" s="5" t="s">
        <v>450</v>
      </c>
      <c r="N76" s="5" t="s">
        <v>446</v>
      </c>
      <c r="O76" s="5" t="s">
        <v>0</v>
      </c>
      <c r="P76" s="5" t="s">
        <v>407</v>
      </c>
      <c r="Q76" s="5" t="s">
        <v>439</v>
      </c>
      <c r="R76" s="5" t="s">
        <v>447</v>
      </c>
      <c r="S76" s="5" t="s">
        <v>418</v>
      </c>
      <c r="T76" s="5" t="s">
        <v>450</v>
      </c>
    </row>
    <row r="77" spans="3:20" x14ac:dyDescent="0.25">
      <c r="D77" s="4" t="str" cm="1">
        <f t="array" aca="1" ref="D77:M90" ca="1">_xlfn._xlws.FILTER(tkrBbg!E:N,(tkrBbg!H:H=D72)+(tkrBbg!H:H=D73)+(tkrBbg!H:H=D74),"nothing is here")</f>
        <v>EJ917655 Corp</v>
      </c>
      <c r="E77" s="4" t="str">
        <f ca="1"/>
        <v>XS0992293901</v>
      </c>
      <c r="F77" s="4" t="str">
        <f ca="1"/>
        <v>SOLBBB 5.425 PERP</v>
      </c>
      <c r="G77" s="4" t="str">
        <f ca="1"/>
        <v>SOLBBB</v>
      </c>
      <c r="H77" s="20">
        <f ca="1"/>
        <v>5.4249999999999998</v>
      </c>
      <c r="I77" s="4" t="str">
        <f ca="1"/>
        <v>12 Nov 23</v>
      </c>
      <c r="J77" s="4" t="str">
        <f ca="1"/>
        <v>PERP/CALL</v>
      </c>
      <c r="K77" s="4">
        <f ca="1"/>
        <v>500000000</v>
      </c>
      <c r="L77" s="4" t="str">
        <f ca="1"/>
        <v>SOLBBB 5.425 PERP nc-23</v>
      </c>
      <c r="M77" s="4" t="str">
        <f ca="1"/>
        <v>Basic Materials</v>
      </c>
      <c r="N77" s="4" t="e" cm="1">
        <f t="array" aca="1" ref="N77" ca="1">_xlfn.SORTBY(_xlfn.ANCHORARRAY(D77),G77:G93,1,H77:H93,-1)</f>
        <v>#VALUE!</v>
      </c>
      <c r="R77" s="20"/>
    </row>
    <row r="78" spans="3:20" x14ac:dyDescent="0.25">
      <c r="D78" s="4" t="str">
        <f ca="1"/>
        <v>AV915324 Corp</v>
      </c>
      <c r="E78" s="4" t="str">
        <f ca="1"/>
        <v>BE6309987400</v>
      </c>
      <c r="F78" s="4" t="str">
        <f ca="1"/>
        <v>SOLBBB 4 1/4 PERP</v>
      </c>
      <c r="G78" s="4" t="str">
        <f ca="1"/>
        <v>SOLBBB</v>
      </c>
      <c r="H78" s="20">
        <f ca="1"/>
        <v>4.25</v>
      </c>
      <c r="I78" s="4" t="str">
        <f ca="1"/>
        <v>04 Dec 23</v>
      </c>
      <c r="J78" s="4" t="str">
        <f ca="1"/>
        <v>PERP/CALL</v>
      </c>
      <c r="K78" s="4">
        <f ca="1"/>
        <v>300000000</v>
      </c>
      <c r="L78" s="4" t="str">
        <f ca="1"/>
        <v>SOLBBB 4 1/4 PERP nc-23</v>
      </c>
      <c r="M78" s="4" t="str">
        <f ca="1"/>
        <v>Basic Materials</v>
      </c>
      <c r="R78" s="20"/>
    </row>
    <row r="79" spans="3:20" x14ac:dyDescent="0.25">
      <c r="D79" s="4" t="str">
        <f ca="1"/>
        <v>QJ937566 Corp</v>
      </c>
      <c r="E79" s="4" t="str">
        <f ca="1"/>
        <v>XS1323897725</v>
      </c>
      <c r="F79" s="4" t="str">
        <f ca="1"/>
        <v>SOLBBB 5.869 PERP</v>
      </c>
      <c r="G79" s="4" t="str">
        <f ca="1"/>
        <v>SOLBBB</v>
      </c>
      <c r="H79" s="20">
        <f ca="1"/>
        <v>5.8689999999999998</v>
      </c>
      <c r="I79" s="4" t="str">
        <f ca="1"/>
        <v>03 Jun 24</v>
      </c>
      <c r="J79" s="4" t="str">
        <f ca="1"/>
        <v>PERP/CALL</v>
      </c>
      <c r="K79" s="4">
        <f ca="1"/>
        <v>500000000</v>
      </c>
      <c r="L79" s="4" t="str">
        <f ca="1"/>
        <v>SOLBBB 5.869 PERP nc-24</v>
      </c>
      <c r="M79" s="4" t="str">
        <f ca="1"/>
        <v>Basic Materials</v>
      </c>
      <c r="R79" s="20"/>
    </row>
    <row r="80" spans="3:20" x14ac:dyDescent="0.25">
      <c r="D80" s="4" t="str">
        <f ca="1"/>
        <v>AP691131 Corp</v>
      </c>
      <c r="E80" s="4" t="str">
        <f ca="1"/>
        <v>FR0013292828</v>
      </c>
      <c r="F80" s="4" t="str">
        <f ca="1"/>
        <v>BNFP 1 3/4 PERP</v>
      </c>
      <c r="G80" s="4" t="str">
        <f ca="1"/>
        <v>BNFP</v>
      </c>
      <c r="H80" s="20">
        <f ca="1"/>
        <v>1.75</v>
      </c>
      <c r="I80" s="4" t="str">
        <f ca="1"/>
        <v>27 Mar 23</v>
      </c>
      <c r="J80" s="4" t="str">
        <f ca="1"/>
        <v>PERP/CALL</v>
      </c>
      <c r="K80" s="4">
        <f ca="1"/>
        <v>1250000000</v>
      </c>
      <c r="L80" s="4" t="str">
        <f ca="1"/>
        <v>BNFP 1 3/4 PERP nc-23</v>
      </c>
      <c r="M80" s="4" t="str">
        <f ca="1"/>
        <v>Consumer, Non-cyclical</v>
      </c>
      <c r="R80" s="20"/>
    </row>
    <row r="81" spans="3:18" x14ac:dyDescent="0.25">
      <c r="D81" s="4" t="str">
        <f ca="1"/>
        <v>EK131366 Corp</v>
      </c>
      <c r="E81" s="4" t="str">
        <f ca="1"/>
        <v>XS1048428012</v>
      </c>
      <c r="F81" s="4" t="str">
        <f ca="1"/>
        <v>VW 3 3/4 PERP</v>
      </c>
      <c r="G81" s="4" t="str">
        <f ca="1"/>
        <v>VW</v>
      </c>
      <c r="H81" s="20">
        <f ca="1"/>
        <v>3.75</v>
      </c>
      <c r="I81" s="4" t="str">
        <f ca="1"/>
        <v>24 Mar 21</v>
      </c>
      <c r="J81" s="4" t="str">
        <f ca="1"/>
        <v>PERP/CALL</v>
      </c>
      <c r="K81" s="4">
        <f ca="1"/>
        <v>1250000000</v>
      </c>
      <c r="L81" s="4" t="str">
        <f ca="1"/>
        <v>VW 3 3/4 PERP nc-21</v>
      </c>
      <c r="M81" s="4" t="str">
        <f ca="1"/>
        <v>Consumer, Cyclical</v>
      </c>
      <c r="R81" s="20"/>
    </row>
    <row r="82" spans="3:18" x14ac:dyDescent="0.25">
      <c r="D82" s="4" t="str">
        <f ca="1"/>
        <v>EK811633 Corp</v>
      </c>
      <c r="E82" s="4" t="str">
        <f ca="1"/>
        <v>XS1206540806</v>
      </c>
      <c r="F82" s="4" t="str">
        <f ca="1"/>
        <v>VW 2 1/2 PERP</v>
      </c>
      <c r="G82" s="4" t="str">
        <f ca="1"/>
        <v>VW</v>
      </c>
      <c r="H82" s="20">
        <f ca="1"/>
        <v>2.5</v>
      </c>
      <c r="I82" s="4" t="str">
        <f ca="1"/>
        <v>20 Mar 22</v>
      </c>
      <c r="J82" s="4" t="str">
        <f ca="1"/>
        <v>PERP/CALL</v>
      </c>
      <c r="K82" s="4">
        <f ca="1"/>
        <v>1100000000</v>
      </c>
      <c r="L82" s="4" t="str">
        <f ca="1"/>
        <v>VW 2 1/2 PERP nc-22</v>
      </c>
      <c r="M82" s="4" t="str">
        <f ca="1"/>
        <v>Consumer, Cyclical</v>
      </c>
      <c r="R82" s="20"/>
    </row>
    <row r="83" spans="3:18" x14ac:dyDescent="0.25">
      <c r="D83" s="4" t="str">
        <f ca="1"/>
        <v>AN880322 Corp</v>
      </c>
      <c r="E83" s="4" t="str">
        <f ca="1"/>
        <v>XS1629658755</v>
      </c>
      <c r="F83" s="4" t="str">
        <f ca="1"/>
        <v>VW 2.7 PERP</v>
      </c>
      <c r="G83" s="4" t="str">
        <f ca="1"/>
        <v>VW</v>
      </c>
      <c r="H83" s="20">
        <f ca="1"/>
        <v>2.7</v>
      </c>
      <c r="I83" s="4" t="str">
        <f ca="1"/>
        <v>14 Dec 22</v>
      </c>
      <c r="J83" s="4" t="str">
        <f ca="1"/>
        <v>PERP/CALL</v>
      </c>
      <c r="K83" s="4">
        <f ca="1"/>
        <v>1500000000</v>
      </c>
      <c r="L83" s="4" t="str">
        <f ca="1"/>
        <v>VW 2.7 PERP nc-22</v>
      </c>
      <c r="M83" s="4" t="str">
        <f ca="1"/>
        <v>Consumer, Cyclical</v>
      </c>
      <c r="R83" s="20"/>
    </row>
    <row r="84" spans="3:18" x14ac:dyDescent="0.25">
      <c r="D84" s="4" t="str">
        <f ca="1"/>
        <v>EJ811600 Corp</v>
      </c>
      <c r="E84" s="4" t="str">
        <f ca="1"/>
        <v>XS0968913342</v>
      </c>
      <c r="F84" s="4" t="str">
        <f ca="1"/>
        <v>VW 5 1/8 PERP</v>
      </c>
      <c r="G84" s="4" t="str">
        <f ca="1"/>
        <v>VW</v>
      </c>
      <c r="H84" s="20">
        <f ca="1"/>
        <v>5.125</v>
      </c>
      <c r="I84" s="4" t="str">
        <f ca="1"/>
        <v>04 Sep 23</v>
      </c>
      <c r="J84" s="4" t="str">
        <f ca="1"/>
        <v>PERP/CALL</v>
      </c>
      <c r="K84" s="4">
        <f ca="1"/>
        <v>750000000</v>
      </c>
      <c r="L84" s="4" t="str">
        <f ca="1"/>
        <v>VW 5 1/8 PERP nc-23</v>
      </c>
      <c r="M84" s="4" t="str">
        <f ca="1"/>
        <v>Consumer, Cyclical</v>
      </c>
      <c r="R84" s="20"/>
    </row>
    <row r="85" spans="3:18" x14ac:dyDescent="0.25">
      <c r="D85" s="4" t="str">
        <f ca="1"/>
        <v>AT214421 Corp</v>
      </c>
      <c r="E85" s="4" t="str">
        <f ca="1"/>
        <v>XS1799938995</v>
      </c>
      <c r="F85" s="4" t="str">
        <f ca="1"/>
        <v>VW 3 3/8 PERP</v>
      </c>
      <c r="G85" s="4" t="str">
        <f ca="1"/>
        <v>VW</v>
      </c>
      <c r="H85" s="20">
        <f ca="1"/>
        <v>3.375</v>
      </c>
      <c r="I85" s="4" t="str">
        <f ca="1"/>
        <v>27 Jun 24</v>
      </c>
      <c r="J85" s="4" t="str">
        <f ca="1"/>
        <v>PERP/CALL</v>
      </c>
      <c r="K85" s="4">
        <f ca="1"/>
        <v>1250000000</v>
      </c>
      <c r="L85" s="4" t="str">
        <f ca="1"/>
        <v>VW 3 3/8 PERP nc-24</v>
      </c>
      <c r="M85" s="4" t="str">
        <f ca="1"/>
        <v>Consumer, Cyclical</v>
      </c>
      <c r="R85" s="20"/>
    </row>
    <row r="86" spans="3:18" x14ac:dyDescent="0.25">
      <c r="D86" s="4" t="str">
        <f ca="1"/>
        <v>EK131372 Corp</v>
      </c>
      <c r="E86" s="4" t="str">
        <f ca="1"/>
        <v>XS1048428442</v>
      </c>
      <c r="F86" s="4" t="str">
        <f ca="1"/>
        <v>VW 4 5/8 PERP</v>
      </c>
      <c r="G86" s="4" t="str">
        <f ca="1"/>
        <v>VW</v>
      </c>
      <c r="H86" s="20">
        <f ca="1"/>
        <v>4.625</v>
      </c>
      <c r="I86" s="4" t="str">
        <f ca="1"/>
        <v>24 Mar 26</v>
      </c>
      <c r="J86" s="4" t="str">
        <f ca="1"/>
        <v>PERP/CALL</v>
      </c>
      <c r="K86" s="4">
        <f ca="1"/>
        <v>1750000000</v>
      </c>
      <c r="L86" s="4" t="str">
        <f ca="1"/>
        <v>VW 4 5/8 PERP nc-26</v>
      </c>
      <c r="M86" s="4" t="str">
        <f ca="1"/>
        <v>Consumer, Cyclical</v>
      </c>
      <c r="R86" s="20"/>
    </row>
    <row r="87" spans="3:18" x14ac:dyDescent="0.25">
      <c r="D87" s="4" t="str">
        <f ca="1"/>
        <v>AN880326 Corp</v>
      </c>
      <c r="E87" s="4" t="str">
        <f ca="1"/>
        <v>XS1629774230</v>
      </c>
      <c r="F87" s="4" t="str">
        <f ca="1"/>
        <v>VW 3 7/8 PERP</v>
      </c>
      <c r="G87" s="4" t="str">
        <f ca="1"/>
        <v>VW</v>
      </c>
      <c r="H87" s="20">
        <f ca="1"/>
        <v>3.875</v>
      </c>
      <c r="I87" s="4" t="str">
        <f ca="1"/>
        <v>14 Jun 27</v>
      </c>
      <c r="J87" s="4" t="str">
        <f ca="1"/>
        <v>PERP/CALL</v>
      </c>
      <c r="K87" s="4">
        <f ca="1"/>
        <v>2000000000</v>
      </c>
      <c r="L87" s="4" t="str">
        <f ca="1"/>
        <v>VW 3 7/8 PERP nc-27</v>
      </c>
      <c r="M87" s="4" t="str">
        <f ca="1"/>
        <v>Consumer, Cyclical</v>
      </c>
      <c r="R87" s="20"/>
    </row>
    <row r="88" spans="3:18" x14ac:dyDescent="0.25">
      <c r="D88" s="4" t="str">
        <f ca="1"/>
        <v>AT214434 Corp</v>
      </c>
      <c r="E88" s="4" t="str">
        <f ca="1"/>
        <v>XS1799939027</v>
      </c>
      <c r="F88" s="4" t="str">
        <f ca="1"/>
        <v>VW 4 5/8 PERP</v>
      </c>
      <c r="G88" s="4" t="str">
        <f ca="1"/>
        <v>VW</v>
      </c>
      <c r="H88" s="20">
        <f ca="1"/>
        <v>4.625</v>
      </c>
      <c r="I88" s="4" t="str">
        <f ca="1"/>
        <v>27 Jun 28</v>
      </c>
      <c r="J88" s="4" t="str">
        <f ca="1"/>
        <v>PERP/CALL</v>
      </c>
      <c r="K88" s="4">
        <f ca="1"/>
        <v>1500000000</v>
      </c>
      <c r="L88" s="4" t="str">
        <f ca="1"/>
        <v>VW 4 5/8 PERP nc-28</v>
      </c>
      <c r="M88" s="4" t="str">
        <f ca="1"/>
        <v>Consumer, Cyclical</v>
      </c>
      <c r="R88" s="20"/>
    </row>
    <row r="89" spans="3:18" x14ac:dyDescent="0.25">
      <c r="D89" s="4" t="str">
        <f ca="1"/>
        <v>EK811579 Corp</v>
      </c>
      <c r="E89" s="4" t="str">
        <f ca="1"/>
        <v>XS1206541366</v>
      </c>
      <c r="F89" s="4" t="str">
        <f ca="1"/>
        <v>VW 3 1/2 PERP</v>
      </c>
      <c r="G89" s="4" t="str">
        <f ca="1"/>
        <v>VW</v>
      </c>
      <c r="H89" s="20">
        <f ca="1"/>
        <v>3.5</v>
      </c>
      <c r="I89" s="4" t="str">
        <f ca="1"/>
        <v>20 Mar 30</v>
      </c>
      <c r="J89" s="4" t="str">
        <f ca="1"/>
        <v>PERP/CALL</v>
      </c>
      <c r="K89" s="4">
        <f ca="1"/>
        <v>1400000000</v>
      </c>
      <c r="L89" s="4" t="str">
        <f ca="1"/>
        <v>VW 3 1/2 PERP nc-30</v>
      </c>
      <c r="M89" s="4" t="str">
        <f ca="1"/>
        <v>Consumer, Cyclical</v>
      </c>
      <c r="R89" s="20"/>
    </row>
    <row r="90" spans="3:18" x14ac:dyDescent="0.25">
      <c r="D90" s="4" t="str">
        <f ca="1"/>
        <v>AP691131 Corp</v>
      </c>
      <c r="E90" s="4" t="str">
        <f ca="1"/>
        <v>FR0013292828</v>
      </c>
      <c r="F90" s="4" t="str">
        <f ca="1"/>
        <v>BNFP 1 3/4 PERP</v>
      </c>
      <c r="G90" s="4" t="str">
        <f ca="1"/>
        <v>BNFP</v>
      </c>
      <c r="H90" s="20">
        <f ca="1"/>
        <v>1.75</v>
      </c>
      <c r="I90" s="4" t="str">
        <f ca="1"/>
        <v>27 Mar 23</v>
      </c>
      <c r="J90" s="4" t="str">
        <f ca="1"/>
        <v>PERP/CALL</v>
      </c>
      <c r="K90" s="4">
        <f ca="1"/>
        <v>1250000000</v>
      </c>
      <c r="L90" s="4" t="str">
        <f ca="1"/>
        <v>BNFP 1 3/4 PERP nc-23</v>
      </c>
      <c r="M90" s="4" t="str">
        <f ca="1"/>
        <v>Consumer, Non-cyclical</v>
      </c>
      <c r="R90" s="20"/>
    </row>
    <row r="91" spans="3:18" x14ac:dyDescent="0.25">
      <c r="H91" s="20"/>
      <c r="R91" s="20"/>
    </row>
    <row r="92" spans="3:18" x14ac:dyDescent="0.25">
      <c r="H92" s="20"/>
      <c r="R92" s="20"/>
    </row>
    <row r="93" spans="3:18" x14ac:dyDescent="0.25">
      <c r="H93" s="20"/>
      <c r="R93" s="20"/>
    </row>
    <row r="96" spans="3:18" x14ac:dyDescent="0.25">
      <c r="C96" s="10" t="s">
        <v>452</v>
      </c>
      <c r="D96" s="4" t="s">
        <v>440</v>
      </c>
    </row>
    <row r="97" spans="3:16" x14ac:dyDescent="0.25">
      <c r="C97" s="10" t="s">
        <v>453</v>
      </c>
      <c r="D97" s="4" t="s">
        <v>456</v>
      </c>
    </row>
    <row r="98" spans="3:16" x14ac:dyDescent="0.25">
      <c r="C98" s="10" t="s">
        <v>454</v>
      </c>
      <c r="D98" s="4" t="s">
        <v>455</v>
      </c>
    </row>
    <row r="100" spans="3:16" ht="11" x14ac:dyDescent="0.3">
      <c r="D100" s="5" t="s">
        <v>446</v>
      </c>
      <c r="E100" s="5" t="s">
        <v>0</v>
      </c>
      <c r="F100" s="5" t="s">
        <v>407</v>
      </c>
      <c r="G100" s="5" t="s">
        <v>439</v>
      </c>
      <c r="H100" s="5" t="s">
        <v>447</v>
      </c>
      <c r="I100" s="5" t="s">
        <v>418</v>
      </c>
      <c r="J100" s="5" t="s">
        <v>450</v>
      </c>
    </row>
    <row r="101" spans="3:16" x14ac:dyDescent="0.25">
      <c r="D101" s="4" t="str" cm="1">
        <f t="array" aca="1" ref="D101:M109" ca="1">_xlfn._xlws.FILTER(tkrBbg!E:N,(tkrBbg!H:H=D96)+(tkrBbg!H:H=D97)+(tkrBbg!H:H=D98),"nothing is here")</f>
        <v>EJ917655 Corp</v>
      </c>
      <c r="E101" s="4" t="str">
        <f ca="1"/>
        <v>XS0992293901</v>
      </c>
      <c r="F101" s="4" t="str">
        <f ca="1"/>
        <v>SOLBBB 5.425 PERP</v>
      </c>
      <c r="G101" s="4" t="str">
        <f ca="1"/>
        <v>SOLBBB</v>
      </c>
      <c r="H101" s="4">
        <f ca="1"/>
        <v>5.4249999999999998</v>
      </c>
      <c r="I101" s="4" t="str">
        <f ca="1"/>
        <v>12 Nov 23</v>
      </c>
      <c r="J101" s="4" t="str">
        <f ca="1"/>
        <v>PERP/CALL</v>
      </c>
      <c r="K101" s="4">
        <f ca="1"/>
        <v>500000000</v>
      </c>
      <c r="L101" s="4" t="str">
        <f ca="1"/>
        <v>SOLBBB 5.425 PERP nc-23</v>
      </c>
      <c r="M101" s="4" t="str">
        <f ca="1"/>
        <v>Basic Materials</v>
      </c>
      <c r="N101" s="4">
        <f ca="1">ROWS(_xlfn.ANCHORARRAY(D101))</f>
        <v>9</v>
      </c>
      <c r="P101" s="4" cm="1">
        <f t="array" aca="1" ref="P101:P109" ca="1">ROW(_xlfn.ANCHORARRAY(D101))</f>
        <v>101</v>
      </c>
    </row>
    <row r="102" spans="3:16" x14ac:dyDescent="0.25">
      <c r="D102" s="4" t="str">
        <f ca="1"/>
        <v>AV915324 Corp</v>
      </c>
      <c r="E102" s="4" t="str">
        <f ca="1"/>
        <v>BE6309987400</v>
      </c>
      <c r="F102" s="4" t="str">
        <f ca="1"/>
        <v>SOLBBB 4 1/4 PERP</v>
      </c>
      <c r="G102" s="4" t="str">
        <f ca="1"/>
        <v>SOLBBB</v>
      </c>
      <c r="H102" s="4">
        <f ca="1"/>
        <v>4.25</v>
      </c>
      <c r="I102" s="4" t="str">
        <f ca="1"/>
        <v>04 Dec 23</v>
      </c>
      <c r="J102" s="4" t="str">
        <f ca="1"/>
        <v>PERP/CALL</v>
      </c>
      <c r="K102" s="4">
        <f ca="1"/>
        <v>300000000</v>
      </c>
      <c r="L102" s="4" t="str">
        <f ca="1"/>
        <v>SOLBBB 4 1/4 PERP nc-23</v>
      </c>
      <c r="M102" s="4" t="str">
        <f ca="1"/>
        <v>Basic Materials</v>
      </c>
      <c r="N102" s="4">
        <f ca="1">COLUMNS(_xlfn.ANCHORARRAY(D101))</f>
        <v>10</v>
      </c>
      <c r="P102" s="4">
        <f ca="1"/>
        <v>102</v>
      </c>
    </row>
    <row r="103" spans="3:16" x14ac:dyDescent="0.25">
      <c r="D103" s="4" t="str">
        <f ca="1"/>
        <v>QJ937566 Corp</v>
      </c>
      <c r="E103" s="4" t="str">
        <f ca="1"/>
        <v>XS1323897725</v>
      </c>
      <c r="F103" s="4" t="str">
        <f ca="1"/>
        <v>SOLBBB 5.869 PERP</v>
      </c>
      <c r="G103" s="4" t="str">
        <f ca="1"/>
        <v>SOLBBB</v>
      </c>
      <c r="H103" s="4">
        <f ca="1"/>
        <v>5.8689999999999998</v>
      </c>
      <c r="I103" s="4" t="str">
        <f ca="1"/>
        <v>03 Jun 24</v>
      </c>
      <c r="J103" s="4" t="str">
        <f ca="1"/>
        <v>PERP/CALL</v>
      </c>
      <c r="K103" s="4">
        <f ca="1"/>
        <v>500000000</v>
      </c>
      <c r="L103" s="4" t="str">
        <f ca="1"/>
        <v>SOLBBB 5.869 PERP nc-24</v>
      </c>
      <c r="M103" s="4" t="str">
        <f ca="1"/>
        <v>Basic Materials</v>
      </c>
      <c r="P103" s="4">
        <f ca="1"/>
        <v>103</v>
      </c>
    </row>
    <row r="104" spans="3:16" x14ac:dyDescent="0.25">
      <c r="D104" s="4" t="str">
        <f ca="1"/>
        <v>EK834863 Corp</v>
      </c>
      <c r="E104" s="4" t="str">
        <f ca="1"/>
        <v>DE000A14J611</v>
      </c>
      <c r="F104" s="4" t="str">
        <f ca="1"/>
        <v>BAYNGR 2 3/8 04/02/75</v>
      </c>
      <c r="G104" s="4" t="str">
        <f ca="1"/>
        <v>BAYNGR</v>
      </c>
      <c r="H104" s="4">
        <f ca="1"/>
        <v>2.375</v>
      </c>
      <c r="I104" s="4" t="str">
        <f ca="1"/>
        <v>02 Oct 22</v>
      </c>
      <c r="J104" s="4" t="str">
        <f ca="1"/>
        <v>CALLABLE</v>
      </c>
      <c r="K104" s="4">
        <f ca="1"/>
        <v>1300000000</v>
      </c>
      <c r="L104" s="4" t="str">
        <f ca="1"/>
        <v>BAYNGR 2 3/8 04/02/75 nc-22</v>
      </c>
      <c r="M104" s="4" t="str">
        <f ca="1"/>
        <v>Consumer, Non-cyclical</v>
      </c>
      <c r="P104" s="4">
        <f ca="1"/>
        <v>104</v>
      </c>
    </row>
    <row r="105" spans="3:16" x14ac:dyDescent="0.25">
      <c r="D105" s="4" t="str">
        <f ca="1"/>
        <v>EK352403 Corp</v>
      </c>
      <c r="E105" s="4" t="str">
        <f ca="1"/>
        <v>DE000A11QR73</v>
      </c>
      <c r="F105" s="4" t="str">
        <f ca="1"/>
        <v>BAYNGR 3 3/4 07/01/74</v>
      </c>
      <c r="G105" s="4" t="str">
        <f ca="1"/>
        <v>BAYNGR</v>
      </c>
      <c r="H105" s="4">
        <f ca="1"/>
        <v>3.75</v>
      </c>
      <c r="I105" s="4" t="str">
        <f ca="1"/>
        <v>01 Jul 24</v>
      </c>
      <c r="J105" s="4" t="str">
        <f ca="1"/>
        <v>CALLABLE</v>
      </c>
      <c r="K105" s="4">
        <f ca="1"/>
        <v>1500000000</v>
      </c>
      <c r="L105" s="4" t="str">
        <f ca="1"/>
        <v>BAYNGR 3 3/4 07/01/74 nc-24</v>
      </c>
      <c r="M105" s="4" t="str">
        <f ca="1"/>
        <v>Consumer, Non-cyclical</v>
      </c>
      <c r="P105" s="4">
        <f ca="1"/>
        <v>105</v>
      </c>
    </row>
    <row r="106" spans="3:16" x14ac:dyDescent="0.25">
      <c r="D106" s="4" t="str">
        <f ca="1"/>
        <v>ZQ512606 Corp</v>
      </c>
      <c r="E106" s="4" t="str">
        <f ca="1"/>
        <v>XS2077670003</v>
      </c>
      <c r="F106" s="4" t="str">
        <f ca="1"/>
        <v>BAYNGR 2 3/8 11/12/79</v>
      </c>
      <c r="G106" s="4" t="str">
        <f ca="1"/>
        <v>BAYNGR</v>
      </c>
      <c r="H106" s="4">
        <f ca="1"/>
        <v>2.375</v>
      </c>
      <c r="I106" s="4" t="str">
        <f ca="1"/>
        <v>12 Feb 25</v>
      </c>
      <c r="J106" s="4" t="str">
        <f ca="1"/>
        <v>CALLABLE</v>
      </c>
      <c r="K106" s="4">
        <f ca="1"/>
        <v>1000000000</v>
      </c>
      <c r="L106" s="4" t="str">
        <f ca="1"/>
        <v>BAYNGR 2 3/8 11/12/79 nc-25</v>
      </c>
      <c r="M106" s="4" t="str">
        <f ca="1"/>
        <v>Consumer, Non-cyclical</v>
      </c>
      <c r="P106" s="4">
        <f ca="1"/>
        <v>106</v>
      </c>
    </row>
    <row r="107" spans="3:16" x14ac:dyDescent="0.25">
      <c r="D107" s="4" t="str">
        <f ca="1"/>
        <v>ZQ513315 Corp</v>
      </c>
      <c r="E107" s="4" t="str">
        <f ca="1"/>
        <v>XS2077670342</v>
      </c>
      <c r="F107" s="4" t="str">
        <f ca="1"/>
        <v>BAYNGR 3 1/8 11/12/79</v>
      </c>
      <c r="G107" s="4" t="str">
        <f ca="1"/>
        <v>BAYNGR</v>
      </c>
      <c r="H107" s="4">
        <f ca="1"/>
        <v>3.125</v>
      </c>
      <c r="I107" s="4" t="str">
        <f ca="1"/>
        <v>12 Aug 27</v>
      </c>
      <c r="J107" s="4" t="str">
        <f ca="1"/>
        <v>CALLABLE</v>
      </c>
      <c r="K107" s="4">
        <f ca="1"/>
        <v>750000000</v>
      </c>
      <c r="L107" s="4" t="str">
        <f ca="1"/>
        <v>BAYNGR 3 1/8 11/12/79 nc-27</v>
      </c>
      <c r="M107" s="4" t="str">
        <f ca="1"/>
        <v>Consumer, Non-cyclical</v>
      </c>
      <c r="P107" s="4">
        <f ca="1"/>
        <v>107</v>
      </c>
    </row>
    <row r="108" spans="3:16" x14ac:dyDescent="0.25">
      <c r="D108" s="4" t="str">
        <f ca="1"/>
        <v>AP691131 Corp</v>
      </c>
      <c r="E108" s="4" t="str">
        <f ca="1"/>
        <v>FR0013292828</v>
      </c>
      <c r="F108" s="4" t="str">
        <f ca="1"/>
        <v>BNFP 1 3/4 PERP</v>
      </c>
      <c r="G108" s="4" t="str">
        <f ca="1"/>
        <v>BNFP</v>
      </c>
      <c r="H108" s="4">
        <f ca="1"/>
        <v>1.75</v>
      </c>
      <c r="I108" s="4" t="str">
        <f ca="1"/>
        <v>27 Mar 23</v>
      </c>
      <c r="J108" s="4" t="str">
        <f ca="1"/>
        <v>PERP/CALL</v>
      </c>
      <c r="K108" s="4">
        <f ca="1"/>
        <v>1250000000</v>
      </c>
      <c r="L108" s="4" t="str">
        <f ca="1"/>
        <v>BNFP 1 3/4 PERP nc-23</v>
      </c>
      <c r="M108" s="4" t="str">
        <f ca="1"/>
        <v>Consumer, Non-cyclical</v>
      </c>
      <c r="P108" s="4">
        <f ca="1"/>
        <v>108</v>
      </c>
    </row>
    <row r="109" spans="3:16" x14ac:dyDescent="0.25">
      <c r="D109" s="4" t="str">
        <f ca="1"/>
        <v>AP691131 Corp</v>
      </c>
      <c r="E109" s="4" t="str">
        <f ca="1"/>
        <v>FR0013292828</v>
      </c>
      <c r="F109" s="4" t="str">
        <f ca="1"/>
        <v>BNFP 1 3/4 PERP</v>
      </c>
      <c r="G109" s="4" t="str">
        <f ca="1"/>
        <v>BNFP</v>
      </c>
      <c r="H109" s="4">
        <f ca="1"/>
        <v>1.75</v>
      </c>
      <c r="I109" s="4" t="str">
        <f ca="1"/>
        <v>27 Mar 23</v>
      </c>
      <c r="J109" s="4" t="str">
        <f ca="1"/>
        <v>PERP/CALL</v>
      </c>
      <c r="K109" s="4">
        <f ca="1"/>
        <v>1250000000</v>
      </c>
      <c r="L109" s="4" t="str">
        <f ca="1"/>
        <v>BNFP 1 3/4 PERP nc-23</v>
      </c>
      <c r="M109" s="4" t="str">
        <f ca="1"/>
        <v>Consumer, Non-cyclical</v>
      </c>
      <c r="P109" s="4">
        <f ca="1"/>
        <v>109</v>
      </c>
    </row>
  </sheetData>
  <pageMargins left="0.7" right="0.7" top="0.75" bottom="0.75" header="0.3" footer="0.3"/>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06674C0-8D8A-4EAE-AC85-F315FB238378}">
          <x14:formula1>
            <xm:f>tkrBbg!$R:$R</xm:f>
          </x14:formula1>
          <xm:sqref>D13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3:K49"/>
  <sheetViews>
    <sheetView workbookViewId="0">
      <selection activeCell="B4" sqref="B4:K45"/>
    </sheetView>
  </sheetViews>
  <sheetFormatPr defaultColWidth="8.7265625" defaultRowHeight="10.5" x14ac:dyDescent="0.25"/>
  <cols>
    <col min="1" max="1" width="8.7265625" style="2"/>
    <col min="2" max="2" width="11.7265625" style="2" bestFit="1" customWidth="1"/>
    <col min="3" max="3" width="6.453125" style="2" customWidth="1"/>
    <col min="4" max="4" width="16.453125" style="2" bestFit="1" customWidth="1"/>
    <col min="5" max="5" width="12.1796875" style="2" bestFit="1" customWidth="1"/>
    <col min="6" max="6" width="8.54296875" style="2" bestFit="1" customWidth="1"/>
    <col min="7" max="7" width="16.453125" style="2" bestFit="1" customWidth="1"/>
    <col min="8" max="10" width="15.54296875" style="2" customWidth="1"/>
    <col min="11" max="11" width="10.1796875" style="2" customWidth="1"/>
    <col min="12" max="16384" width="8.7265625" style="2"/>
  </cols>
  <sheetData>
    <row r="3" spans="2:11" ht="11" x14ac:dyDescent="0.3">
      <c r="B3" s="1" t="s">
        <v>0</v>
      </c>
      <c r="C3" s="1" t="s">
        <v>23</v>
      </c>
      <c r="D3" s="1" t="s">
        <v>103</v>
      </c>
      <c r="E3" s="1" t="s">
        <v>22</v>
      </c>
      <c r="F3" s="1" t="s">
        <v>107</v>
      </c>
      <c r="G3" s="1" t="s">
        <v>106</v>
      </c>
      <c r="H3" s="1" t="s">
        <v>25</v>
      </c>
      <c r="I3" s="1" t="s">
        <v>105</v>
      </c>
      <c r="J3" s="1" t="s">
        <v>104</v>
      </c>
      <c r="K3" s="1" t="s">
        <v>102</v>
      </c>
    </row>
    <row r="4" spans="2:11" x14ac:dyDescent="0.25">
      <c r="B4" s="2" t="s">
        <v>1</v>
      </c>
      <c r="C4" s="2" t="s">
        <v>24</v>
      </c>
      <c r="D4" s="2" t="str">
        <f>Table1[[#This Row],[isin]]&amp;" "&amp;Table1[[#This Row],[type]]</f>
        <v>BE6309987400 Corp</v>
      </c>
      <c r="E4" s="2" t="str">
        <f>_xll.BDP(Table1[[#This Row],[bbg]],Table1[[#Headers],[short_name]])</f>
        <v>SOLVAY SA</v>
      </c>
      <c r="F4" s="2">
        <f>_xll.BDP(Table1[[#This Row],[bbg]],Table1[[#Headers],[coupon]])</f>
        <v>4.25</v>
      </c>
      <c r="G4" s="2" t="str">
        <f>_xll.BDP(Table1[[#This Row],[bbg]],Table1[[#Headers],[security_name]])</f>
        <v>SOLBBB 4 1/4 PERP</v>
      </c>
      <c r="H4" s="2" t="str">
        <f>_xll.BDP(Table1[[#This Row],[bbg]],Table1[[#Headers],[INDUSTRY_GROUP]])</f>
        <v>Chemicals</v>
      </c>
      <c r="I4" s="2" t="str">
        <f>_xll.BDP(Table1[[#This Row],[bbg]],Table1[[#Headers],[nxt_call_dt]])</f>
        <v>04/12/2023</v>
      </c>
      <c r="J4" s="2" t="str">
        <f>_xll.BDP(Table1[[#This Row],[bbg]],Table1[[#Headers],[calc_maturity]])</f>
        <v>04/03/2169</v>
      </c>
      <c r="K4" s="2">
        <f>_xll.BDP(Table1[[#This Row],[bbg]],Table1[[#Headers],[z_sprd_mid]])</f>
        <v>362.39113571407796</v>
      </c>
    </row>
    <row r="5" spans="2:11" x14ac:dyDescent="0.25">
      <c r="B5" s="2" t="s">
        <v>2</v>
      </c>
      <c r="C5" s="2" t="s">
        <v>24</v>
      </c>
      <c r="D5" s="2" t="str">
        <f>Table1[[#This Row],[isin]]&amp;" "&amp;Table1[[#This Row],[type]]</f>
        <v>XS1323897725 Corp</v>
      </c>
      <c r="E5" s="2" t="str">
        <f>_xll.BDP(Table1[[#This Row],[bbg]],Table1[[#Headers],[short_name]])</f>
        <v>SOLVAY FIN</v>
      </c>
      <c r="F5" s="2">
        <f>_xll.BDP(Table1[[#This Row],[bbg]],Table1[[#Headers],[coupon]])</f>
        <v>5.8689999999999998</v>
      </c>
      <c r="G5" s="2" t="str">
        <f>_xll.BDP(Table1[[#This Row],[bbg]],Table1[[#Headers],[security_name]])</f>
        <v>SOLBBB 5.869 PERP</v>
      </c>
      <c r="H5" s="2" t="str">
        <f>_xll.BDP(Table1[[#This Row],[bbg]],Table1[[#Headers],[INDUSTRY_GROUP]])</f>
        <v>Chemicals</v>
      </c>
      <c r="I5" s="2" t="str">
        <f>_xll.BDP(Table1[[#This Row],[bbg]],Table1[[#Headers],[nxt_call_dt]])</f>
        <v>03/06/2024</v>
      </c>
      <c r="J5" s="2" t="str">
        <f>_xll.BDP(Table1[[#This Row],[bbg]],Table1[[#Headers],[calc_maturity]])</f>
        <v>03/06/2169</v>
      </c>
      <c r="K5" s="2">
        <f>_xll.BDP(Table1[[#This Row],[bbg]],Table1[[#Headers],[z_sprd_mid]])</f>
        <v>361.74042517266696</v>
      </c>
    </row>
    <row r="6" spans="2:11" x14ac:dyDescent="0.25">
      <c r="B6" s="2" t="s">
        <v>2</v>
      </c>
      <c r="C6" s="2" t="s">
        <v>24</v>
      </c>
      <c r="D6" s="2" t="str">
        <f>Table1[[#This Row],[isin]]&amp;" "&amp;Table1[[#This Row],[type]]</f>
        <v>XS1323897725 Corp</v>
      </c>
      <c r="E6" s="2" t="str">
        <f>_xll.BDP(Table1[[#This Row],[bbg]],Table1[[#Headers],[short_name]])</f>
        <v>SOLVAY FIN</v>
      </c>
      <c r="F6" s="2">
        <f>_xll.BDP(Table1[[#This Row],[bbg]],Table1[[#Headers],[coupon]])</f>
        <v>5.8689999999999998</v>
      </c>
      <c r="G6" s="2" t="str">
        <f>_xll.BDP(Table1[[#This Row],[bbg]],Table1[[#Headers],[security_name]])</f>
        <v>SOLBBB 5.869 PERP</v>
      </c>
      <c r="H6" s="2" t="str">
        <f>_xll.BDP(Table1[[#This Row],[bbg]],Table1[[#Headers],[INDUSTRY_GROUP]])</f>
        <v>Chemicals</v>
      </c>
      <c r="I6" s="2" t="str">
        <f>_xll.BDP(Table1[[#This Row],[bbg]],Table1[[#Headers],[nxt_call_dt]])</f>
        <v>03/06/2024</v>
      </c>
      <c r="J6" s="2" t="str">
        <f>_xll.BDP(Table1[[#This Row],[bbg]],Table1[[#Headers],[calc_maturity]])</f>
        <v>03/06/2169</v>
      </c>
      <c r="K6" s="2">
        <f>_xll.BDP(Table1[[#This Row],[bbg]],Table1[[#Headers],[z_sprd_mid]])</f>
        <v>361.74042517266696</v>
      </c>
    </row>
    <row r="7" spans="2:11" x14ac:dyDescent="0.25">
      <c r="B7" s="2" t="s">
        <v>3</v>
      </c>
      <c r="C7" s="2" t="s">
        <v>24</v>
      </c>
      <c r="D7" s="2" t="str">
        <f>Table1[[#This Row],[isin]]&amp;" "&amp;Table1[[#This Row],[type]]</f>
        <v>XS1152343668 Corp</v>
      </c>
      <c r="E7" s="2" t="str">
        <f>_xll.BDP(Table1[[#This Row],[bbg]],Table1[[#Headers],[short_name]])</f>
        <v>MERCK</v>
      </c>
      <c r="F7" s="2">
        <f>_xll.BDP(Table1[[#This Row],[bbg]],Table1[[#Headers],[coupon]])</f>
        <v>3.375</v>
      </c>
      <c r="G7" s="2" t="str">
        <f>_xll.BDP(Table1[[#This Row],[bbg]],Table1[[#Headers],[security_name]])</f>
        <v>MRKGR 3 3/8 12/12/74</v>
      </c>
      <c r="H7" s="2" t="str">
        <f>_xll.BDP(Table1[[#This Row],[bbg]],Table1[[#Headers],[INDUSTRY_GROUP]])</f>
        <v>Pharmaceuticals</v>
      </c>
      <c r="I7" s="2" t="str">
        <f>_xll.BDP(Table1[[#This Row],[bbg]],Table1[[#Headers],[nxt_call_dt]])</f>
        <v>12/12/2024</v>
      </c>
      <c r="J7" s="2" t="str">
        <f>_xll.BDP(Table1[[#This Row],[bbg]],Table1[[#Headers],[calc_maturity]])</f>
        <v>12/12/2074</v>
      </c>
      <c r="K7" s="2">
        <f>_xll.BDP(Table1[[#This Row],[bbg]],Table1[[#Headers],[z_sprd_mid]])</f>
        <v>187.53854234126297</v>
      </c>
    </row>
    <row r="8" spans="2:11" x14ac:dyDescent="0.25">
      <c r="B8" s="2" t="s">
        <v>4</v>
      </c>
      <c r="C8" s="2" t="s">
        <v>24</v>
      </c>
      <c r="D8" s="2" t="str">
        <f>Table1[[#This Row],[isin]]&amp;" "&amp;Table1[[#This Row],[type]]</f>
        <v>XS2011260705 Corp</v>
      </c>
      <c r="E8" s="2" t="str">
        <f>_xll.BDP(Table1[[#This Row],[bbg]],Table1[[#Headers],[short_name]])</f>
        <v>MERCK</v>
      </c>
      <c r="F8" s="2">
        <f>_xll.BDP(Table1[[#This Row],[bbg]],Table1[[#Headers],[coupon]])</f>
        <v>2.875</v>
      </c>
      <c r="G8" s="2" t="str">
        <f>_xll.BDP(Table1[[#This Row],[bbg]],Table1[[#Headers],[security_name]])</f>
        <v>MRKGR 2 7/8 06/25/79</v>
      </c>
      <c r="H8" s="2" t="str">
        <f>_xll.BDP(Table1[[#This Row],[bbg]],Table1[[#Headers],[INDUSTRY_GROUP]])</f>
        <v>Pharmaceuticals</v>
      </c>
      <c r="I8" s="2" t="str">
        <f>_xll.BDP(Table1[[#This Row],[bbg]],Table1[[#Headers],[nxt_call_dt]])</f>
        <v>25/03/2029</v>
      </c>
      <c r="J8" s="2" t="str">
        <f>_xll.BDP(Table1[[#This Row],[bbg]],Table1[[#Headers],[calc_maturity]])</f>
        <v>25/06/2079</v>
      </c>
      <c r="K8" s="2">
        <f>_xll.BDP(Table1[[#This Row],[bbg]],Table1[[#Headers],[z_sprd_mid]])</f>
        <v>254.11936611886182</v>
      </c>
    </row>
    <row r="9" spans="2:11" x14ac:dyDescent="0.25">
      <c r="B9" s="2" t="s">
        <v>4</v>
      </c>
      <c r="C9" s="2" t="s">
        <v>24</v>
      </c>
      <c r="D9" s="2" t="str">
        <f>Table1[[#This Row],[isin]]&amp;" "&amp;Table1[[#This Row],[type]]</f>
        <v>XS2011260705 Corp</v>
      </c>
      <c r="E9" s="2" t="str">
        <f>_xll.BDP(Table1[[#This Row],[bbg]],Table1[[#Headers],[short_name]])</f>
        <v>MERCK</v>
      </c>
      <c r="F9" s="2">
        <f>_xll.BDP(Table1[[#This Row],[bbg]],Table1[[#Headers],[coupon]])</f>
        <v>2.875</v>
      </c>
      <c r="G9" s="2" t="str">
        <f>_xll.BDP(Table1[[#This Row],[bbg]],Table1[[#Headers],[security_name]])</f>
        <v>MRKGR 2 7/8 06/25/79</v>
      </c>
      <c r="H9" s="2" t="str">
        <f>_xll.BDP(Table1[[#This Row],[bbg]],Table1[[#Headers],[INDUSTRY_GROUP]])</f>
        <v>Pharmaceuticals</v>
      </c>
      <c r="I9" s="2" t="str">
        <f>_xll.BDP(Table1[[#This Row],[bbg]],Table1[[#Headers],[nxt_call_dt]])</f>
        <v>25/03/2029</v>
      </c>
      <c r="J9" s="2" t="str">
        <f>_xll.BDP(Table1[[#This Row],[bbg]],Table1[[#Headers],[calc_maturity]])</f>
        <v>25/06/2079</v>
      </c>
      <c r="K9" s="2">
        <f>_xll.BDP(Table1[[#This Row],[bbg]],Table1[[#Headers],[z_sprd_mid]])</f>
        <v>254.11936611886182</v>
      </c>
    </row>
    <row r="10" spans="2:11" x14ac:dyDescent="0.25">
      <c r="B10" s="2" t="s">
        <v>5</v>
      </c>
      <c r="C10" s="2" t="s">
        <v>24</v>
      </c>
      <c r="D10" s="2" t="str">
        <f>Table1[[#This Row],[isin]]&amp;" "&amp;Table1[[#This Row],[type]]</f>
        <v>FR0013478252 Corp</v>
      </c>
      <c r="E10" s="2" t="str">
        <f>_xll.BDP(Table1[[#This Row],[bbg]],Table1[[#Headers],[short_name]])</f>
        <v>ARKEMA</v>
      </c>
      <c r="F10" s="2">
        <f>_xll.BDP(Table1[[#This Row],[bbg]],Table1[[#Headers],[coupon]])</f>
        <v>1.5</v>
      </c>
      <c r="G10" s="2" t="str">
        <f>_xll.BDP(Table1[[#This Row],[bbg]],Table1[[#Headers],[security_name]])</f>
        <v>AKEFP 1 1/2 PERP</v>
      </c>
      <c r="H10" s="2" t="str">
        <f>_xll.BDP(Table1[[#This Row],[bbg]],Table1[[#Headers],[INDUSTRY_GROUP]])</f>
        <v>Chemicals</v>
      </c>
      <c r="I10" s="2" t="str">
        <f>_xll.BDP(Table1[[#This Row],[bbg]],Table1[[#Headers],[nxt_call_dt]])</f>
        <v>21/10/2025</v>
      </c>
      <c r="J10" s="2" t="str">
        <f>_xll.BDP(Table1[[#This Row],[bbg]],Table1[[#Headers],[calc_maturity]])</f>
        <v>21/01/2169</v>
      </c>
      <c r="K10" s="2">
        <f>_xll.BDP(Table1[[#This Row],[bbg]],Table1[[#Headers],[z_sprd_mid]])</f>
        <v>293.84887644468682</v>
      </c>
    </row>
    <row r="11" spans="2:11" x14ac:dyDescent="0.25">
      <c r="B11" s="2" t="s">
        <v>6</v>
      </c>
      <c r="C11" s="2" t="s">
        <v>24</v>
      </c>
      <c r="D11" s="2" t="str">
        <f>Table1[[#This Row],[isin]]&amp;" "&amp;Table1[[#This Row],[type]]</f>
        <v>FR0013425170 Corp</v>
      </c>
      <c r="E11" s="2" t="str">
        <f>_xll.BDP(Table1[[#This Row],[bbg]],Table1[[#Headers],[short_name]])</f>
        <v>ARKEMA</v>
      </c>
      <c r="F11" s="2">
        <f>_xll.BDP(Table1[[#This Row],[bbg]],Table1[[#Headers],[coupon]])</f>
        <v>2.75</v>
      </c>
      <c r="G11" s="2" t="str">
        <f>_xll.BDP(Table1[[#This Row],[bbg]],Table1[[#Headers],[security_name]])</f>
        <v>AKEFP 2 3/4 PERP</v>
      </c>
      <c r="H11" s="2" t="str">
        <f>_xll.BDP(Table1[[#This Row],[bbg]],Table1[[#Headers],[INDUSTRY_GROUP]])</f>
        <v>Chemicals</v>
      </c>
      <c r="I11" s="2" t="str">
        <f>_xll.BDP(Table1[[#This Row],[bbg]],Table1[[#Headers],[nxt_call_dt]])</f>
        <v>17/06/2024</v>
      </c>
      <c r="J11" s="2" t="str">
        <f>_xll.BDP(Table1[[#This Row],[bbg]],Table1[[#Headers],[calc_maturity]])</f>
        <v>17/09/2168</v>
      </c>
      <c r="K11" s="2">
        <f>_xll.BDP(Table1[[#This Row],[bbg]],Table1[[#Headers],[z_sprd_mid]])</f>
        <v>301.31542859953083</v>
      </c>
    </row>
    <row r="12" spans="2:11" x14ac:dyDescent="0.25">
      <c r="B12" s="2" t="s">
        <v>6</v>
      </c>
      <c r="C12" s="2" t="s">
        <v>24</v>
      </c>
      <c r="D12" s="2" t="str">
        <f>Table1[[#This Row],[isin]]&amp;" "&amp;Table1[[#This Row],[type]]</f>
        <v>FR0013425170 Corp</v>
      </c>
      <c r="E12" s="2" t="str">
        <f>_xll.BDP(Table1[[#This Row],[bbg]],Table1[[#Headers],[short_name]])</f>
        <v>ARKEMA</v>
      </c>
      <c r="F12" s="2">
        <f>_xll.BDP(Table1[[#This Row],[bbg]],Table1[[#Headers],[coupon]])</f>
        <v>2.75</v>
      </c>
      <c r="G12" s="2" t="str">
        <f>_xll.BDP(Table1[[#This Row],[bbg]],Table1[[#Headers],[security_name]])</f>
        <v>AKEFP 2 3/4 PERP</v>
      </c>
      <c r="H12" s="2" t="str">
        <f>_xll.BDP(Table1[[#This Row],[bbg]],Table1[[#Headers],[INDUSTRY_GROUP]])</f>
        <v>Chemicals</v>
      </c>
      <c r="I12" s="2" t="str">
        <f>_xll.BDP(Table1[[#This Row],[bbg]],Table1[[#Headers],[nxt_call_dt]])</f>
        <v>17/06/2024</v>
      </c>
      <c r="J12" s="2" t="str">
        <f>_xll.BDP(Table1[[#This Row],[bbg]],Table1[[#Headers],[calc_maturity]])</f>
        <v>17/09/2168</v>
      </c>
      <c r="K12" s="2">
        <f>_xll.BDP(Table1[[#This Row],[bbg]],Table1[[#Headers],[z_sprd_mid]])</f>
        <v>301.31542859953083</v>
      </c>
    </row>
    <row r="13" spans="2:11" x14ac:dyDescent="0.25">
      <c r="B13" s="2" t="s">
        <v>6</v>
      </c>
      <c r="C13" s="2" t="s">
        <v>24</v>
      </c>
      <c r="D13" s="2" t="str">
        <f>Table1[[#This Row],[isin]]&amp;" "&amp;Table1[[#This Row],[type]]</f>
        <v>FR0013425170 Corp</v>
      </c>
      <c r="E13" s="2" t="str">
        <f>_xll.BDP(Table1[[#This Row],[bbg]],Table1[[#Headers],[short_name]])</f>
        <v>ARKEMA</v>
      </c>
      <c r="F13" s="2">
        <f>_xll.BDP(Table1[[#This Row],[bbg]],Table1[[#Headers],[coupon]])</f>
        <v>2.75</v>
      </c>
      <c r="G13" s="2" t="str">
        <f>_xll.BDP(Table1[[#This Row],[bbg]],Table1[[#Headers],[security_name]])</f>
        <v>AKEFP 2 3/4 PERP</v>
      </c>
      <c r="H13" s="2" t="str">
        <f>_xll.BDP(Table1[[#This Row],[bbg]],Table1[[#Headers],[INDUSTRY_GROUP]])</f>
        <v>Chemicals</v>
      </c>
      <c r="I13" s="2" t="str">
        <f>_xll.BDP(Table1[[#This Row],[bbg]],Table1[[#Headers],[nxt_call_dt]])</f>
        <v>17/06/2024</v>
      </c>
      <c r="J13" s="2" t="str">
        <f>_xll.BDP(Table1[[#This Row],[bbg]],Table1[[#Headers],[calc_maturity]])</f>
        <v>17/09/2168</v>
      </c>
      <c r="K13" s="2">
        <f>_xll.BDP(Table1[[#This Row],[bbg]],Table1[[#Headers],[z_sprd_mid]])</f>
        <v>301.31542859953083</v>
      </c>
    </row>
    <row r="14" spans="2:11" x14ac:dyDescent="0.25">
      <c r="B14" s="2" t="s">
        <v>6</v>
      </c>
      <c r="C14" s="2" t="s">
        <v>24</v>
      </c>
      <c r="D14" s="2" t="str">
        <f>Table1[[#This Row],[isin]]&amp;" "&amp;Table1[[#This Row],[type]]</f>
        <v>FR0013425170 Corp</v>
      </c>
      <c r="E14" s="2" t="str">
        <f>_xll.BDP(Table1[[#This Row],[bbg]],Table1[[#Headers],[short_name]])</f>
        <v>ARKEMA</v>
      </c>
      <c r="F14" s="2">
        <f>_xll.BDP(Table1[[#This Row],[bbg]],Table1[[#Headers],[coupon]])</f>
        <v>2.75</v>
      </c>
      <c r="G14" s="2" t="str">
        <f>_xll.BDP(Table1[[#This Row],[bbg]],Table1[[#Headers],[security_name]])</f>
        <v>AKEFP 2 3/4 PERP</v>
      </c>
      <c r="H14" s="2" t="str">
        <f>_xll.BDP(Table1[[#This Row],[bbg]],Table1[[#Headers],[INDUSTRY_GROUP]])</f>
        <v>Chemicals</v>
      </c>
      <c r="I14" s="2" t="str">
        <f>_xll.BDP(Table1[[#This Row],[bbg]],Table1[[#Headers],[nxt_call_dt]])</f>
        <v>17/06/2024</v>
      </c>
      <c r="J14" s="2" t="str">
        <f>_xll.BDP(Table1[[#This Row],[bbg]],Table1[[#Headers],[calc_maturity]])</f>
        <v>17/09/2168</v>
      </c>
      <c r="K14" s="2">
        <f>_xll.BDP(Table1[[#This Row],[bbg]],Table1[[#Headers],[z_sprd_mid]])</f>
        <v>301.31542859953083</v>
      </c>
    </row>
    <row r="15" spans="2:11" x14ac:dyDescent="0.25">
      <c r="B15" s="2" t="s">
        <v>7</v>
      </c>
      <c r="C15" s="2" t="s">
        <v>24</v>
      </c>
      <c r="D15" s="2" t="str">
        <f>Table1[[#This Row],[isin]]&amp;" "&amp;Table1[[#This Row],[type]]</f>
        <v>XS1405763019 Corp</v>
      </c>
      <c r="E15" s="2" t="str">
        <f>_xll.BDP(Table1[[#This Row],[bbg]],Table1[[#Headers],[short_name]])</f>
        <v>LANXESS</v>
      </c>
      <c r="F15" s="2">
        <f>_xll.BDP(Table1[[#This Row],[bbg]],Table1[[#Headers],[coupon]])</f>
        <v>4.5</v>
      </c>
      <c r="G15" s="2" t="str">
        <f>_xll.BDP(Table1[[#This Row],[bbg]],Table1[[#Headers],[security_name]])</f>
        <v>LXSGR 4 1/2 12/06/76</v>
      </c>
      <c r="H15" s="2" t="str">
        <f>_xll.BDP(Table1[[#This Row],[bbg]],Table1[[#Headers],[INDUSTRY_GROUP]])</f>
        <v>Chemicals</v>
      </c>
      <c r="I15" s="2" t="str">
        <f>_xll.BDP(Table1[[#This Row],[bbg]],Table1[[#Headers],[nxt_call_dt]])</f>
        <v>06/06/2023</v>
      </c>
      <c r="J15" s="2" t="str">
        <f>_xll.BDP(Table1[[#This Row],[bbg]],Table1[[#Headers],[calc_maturity]])</f>
        <v>06/12/2076</v>
      </c>
      <c r="K15" s="2">
        <f>_xll.BDP(Table1[[#This Row],[bbg]],Table1[[#Headers],[z_sprd_mid]])</f>
        <v>331.01588205309878</v>
      </c>
    </row>
    <row r="16" spans="2:11" x14ac:dyDescent="0.25">
      <c r="B16" s="2" t="s">
        <v>7</v>
      </c>
      <c r="C16" s="2" t="s">
        <v>24</v>
      </c>
      <c r="D16" s="2" t="str">
        <f>Table1[[#This Row],[isin]]&amp;" "&amp;Table1[[#This Row],[type]]</f>
        <v>XS1405763019 Corp</v>
      </c>
      <c r="E16" s="2" t="str">
        <f>_xll.BDP(Table1[[#This Row],[bbg]],Table1[[#Headers],[short_name]])</f>
        <v>LANXESS</v>
      </c>
      <c r="F16" s="2">
        <f>_xll.BDP(Table1[[#This Row],[bbg]],Table1[[#Headers],[coupon]])</f>
        <v>4.5</v>
      </c>
      <c r="G16" s="2" t="str">
        <f>_xll.BDP(Table1[[#This Row],[bbg]],Table1[[#Headers],[security_name]])</f>
        <v>LXSGR 4 1/2 12/06/76</v>
      </c>
      <c r="H16" s="2" t="str">
        <f>_xll.BDP(Table1[[#This Row],[bbg]],Table1[[#Headers],[INDUSTRY_GROUP]])</f>
        <v>Chemicals</v>
      </c>
      <c r="I16" s="2" t="str">
        <f>_xll.BDP(Table1[[#This Row],[bbg]],Table1[[#Headers],[nxt_call_dt]])</f>
        <v>06/06/2023</v>
      </c>
      <c r="J16" s="2" t="str">
        <f>_xll.BDP(Table1[[#This Row],[bbg]],Table1[[#Headers],[calc_maturity]])</f>
        <v>06/12/2076</v>
      </c>
      <c r="K16" s="2">
        <f>_xll.BDP(Table1[[#This Row],[bbg]],Table1[[#Headers],[z_sprd_mid]])</f>
        <v>331.01588205309878</v>
      </c>
    </row>
    <row r="17" spans="2:11" x14ac:dyDescent="0.25">
      <c r="B17" s="2" t="s">
        <v>2</v>
      </c>
      <c r="C17" s="2" t="s">
        <v>24</v>
      </c>
      <c r="D17" s="2" t="str">
        <f>Table1[[#This Row],[isin]]&amp;" "&amp;Table1[[#This Row],[type]]</f>
        <v>XS1323897725 Corp</v>
      </c>
      <c r="E17" s="2" t="str">
        <f>_xll.BDP(Table1[[#This Row],[bbg]],Table1[[#Headers],[short_name]])</f>
        <v>SOLVAY FIN</v>
      </c>
      <c r="F17" s="2">
        <f>_xll.BDP(Table1[[#This Row],[bbg]],Table1[[#Headers],[coupon]])</f>
        <v>5.8689999999999998</v>
      </c>
      <c r="G17" s="2" t="str">
        <f>_xll.BDP(Table1[[#This Row],[bbg]],Table1[[#Headers],[security_name]])</f>
        <v>SOLBBB 5.869 PERP</v>
      </c>
      <c r="H17" s="2" t="str">
        <f>_xll.BDP(Table1[[#This Row],[bbg]],Table1[[#Headers],[INDUSTRY_GROUP]])</f>
        <v>Chemicals</v>
      </c>
      <c r="I17" s="2" t="str">
        <f>_xll.BDP(Table1[[#This Row],[bbg]],Table1[[#Headers],[nxt_call_dt]])</f>
        <v>03/06/2024</v>
      </c>
      <c r="J17" s="2" t="str">
        <f>_xll.BDP(Table1[[#This Row],[bbg]],Table1[[#Headers],[calc_maturity]])</f>
        <v>03/06/2169</v>
      </c>
      <c r="K17" s="2">
        <f>_xll.BDP(Table1[[#This Row],[bbg]],Table1[[#Headers],[z_sprd_mid]])</f>
        <v>361.74042517266696</v>
      </c>
    </row>
    <row r="18" spans="2:11" x14ac:dyDescent="0.25">
      <c r="B18" s="2" t="s">
        <v>7</v>
      </c>
      <c r="C18" s="2" t="s">
        <v>24</v>
      </c>
      <c r="D18" s="2" t="str">
        <f>Table1[[#This Row],[isin]]&amp;" "&amp;Table1[[#This Row],[type]]</f>
        <v>XS1405763019 Corp</v>
      </c>
      <c r="E18" s="2" t="str">
        <f>_xll.BDP(Table1[[#This Row],[bbg]],Table1[[#Headers],[short_name]])</f>
        <v>LANXESS</v>
      </c>
      <c r="F18" s="2">
        <f>_xll.BDP(Table1[[#This Row],[bbg]],Table1[[#Headers],[coupon]])</f>
        <v>4.5</v>
      </c>
      <c r="G18" s="2" t="str">
        <f>_xll.BDP(Table1[[#This Row],[bbg]],Table1[[#Headers],[security_name]])</f>
        <v>LXSGR 4 1/2 12/06/76</v>
      </c>
      <c r="H18" s="2" t="str">
        <f>_xll.BDP(Table1[[#This Row],[bbg]],Table1[[#Headers],[INDUSTRY_GROUP]])</f>
        <v>Chemicals</v>
      </c>
      <c r="I18" s="2" t="str">
        <f>_xll.BDP(Table1[[#This Row],[bbg]],Table1[[#Headers],[nxt_call_dt]])</f>
        <v>06/06/2023</v>
      </c>
      <c r="J18" s="2" t="str">
        <f>_xll.BDP(Table1[[#This Row],[bbg]],Table1[[#Headers],[calc_maturity]])</f>
        <v>06/12/2076</v>
      </c>
      <c r="K18" s="2">
        <f>_xll.BDP(Table1[[#This Row],[bbg]],Table1[[#Headers],[z_sprd_mid]])</f>
        <v>331.01588205309878</v>
      </c>
    </row>
    <row r="19" spans="2:11" x14ac:dyDescent="0.25">
      <c r="B19" s="2" t="s">
        <v>8</v>
      </c>
      <c r="C19" s="2" t="s">
        <v>24</v>
      </c>
      <c r="D19" s="2" t="str">
        <f>Table1[[#This Row],[isin]]&amp;" "&amp;Table1[[#This Row],[type]]</f>
        <v>XS2010039548 Corp</v>
      </c>
      <c r="E19" s="2" t="str">
        <f>_xll.BDP(Table1[[#This Row],[bbg]],Table1[[#Headers],[short_name]])</f>
        <v>DEUTSCH BAHN FIN</v>
      </c>
      <c r="F19" s="2">
        <f>_xll.BDP(Table1[[#This Row],[bbg]],Table1[[#Headers],[coupon]])</f>
        <v>1.6</v>
      </c>
      <c r="G19" s="2" t="str">
        <f>_xll.BDP(Table1[[#This Row],[bbg]],Table1[[#Headers],[security_name]])</f>
        <v>DBHNGR 1.6 PERP</v>
      </c>
      <c r="H19" s="2" t="str">
        <f>_xll.BDP(Table1[[#This Row],[bbg]],Table1[[#Headers],[INDUSTRY_GROUP]])</f>
        <v>Transportation</v>
      </c>
      <c r="I19" s="2" t="str">
        <f>_xll.BDP(Table1[[#This Row],[bbg]],Table1[[#Headers],[nxt_call_dt]])</f>
        <v>18/07/2029</v>
      </c>
      <c r="J19" s="2" t="str">
        <f>_xll.BDP(Table1[[#This Row],[bbg]],Table1[[#Headers],[calc_maturity]])</f>
        <v>18/10/2168</v>
      </c>
      <c r="K19" s="2">
        <f>_xll.BDP(Table1[[#This Row],[bbg]],Table1[[#Headers],[z_sprd_mid]])</f>
        <v>210.81048051837894</v>
      </c>
    </row>
    <row r="20" spans="2:11" x14ac:dyDescent="0.25">
      <c r="B20" s="2" t="s">
        <v>9</v>
      </c>
      <c r="C20" s="2" t="s">
        <v>24</v>
      </c>
      <c r="D20" s="2" t="str">
        <f>Table1[[#This Row],[isin]]&amp;" "&amp;Table1[[#This Row],[type]]</f>
        <v>XS2077670342 Corp</v>
      </c>
      <c r="E20" s="2" t="str">
        <f>_xll.BDP(Table1[[#This Row],[bbg]],Table1[[#Headers],[short_name]])</f>
        <v>BAYER AG</v>
      </c>
      <c r="F20" s="2">
        <f>_xll.BDP(Table1[[#This Row],[bbg]],Table1[[#Headers],[coupon]])</f>
        <v>3.125</v>
      </c>
      <c r="G20" s="2" t="str">
        <f>_xll.BDP(Table1[[#This Row],[bbg]],Table1[[#Headers],[security_name]])</f>
        <v>BAYNGR 3 1/8 11/12/79</v>
      </c>
      <c r="H20" s="2" t="str">
        <f>_xll.BDP(Table1[[#This Row],[bbg]],Table1[[#Headers],[INDUSTRY_GROUP]])</f>
        <v>Pharmaceuticals</v>
      </c>
      <c r="I20" s="2" t="str">
        <f>_xll.BDP(Table1[[#This Row],[bbg]],Table1[[#Headers],[nxt_call_dt]])</f>
        <v>12/08/2027</v>
      </c>
      <c r="J20" s="2" t="str">
        <f>_xll.BDP(Table1[[#This Row],[bbg]],Table1[[#Headers],[calc_maturity]])</f>
        <v>12/11/2079</v>
      </c>
      <c r="K20" s="2">
        <f>_xll.BDP(Table1[[#This Row],[bbg]],Table1[[#Headers],[z_sprd_mid]])</f>
        <v>347.38006633793015</v>
      </c>
    </row>
    <row r="21" spans="2:11" x14ac:dyDescent="0.25">
      <c r="B21" s="2" t="s">
        <v>10</v>
      </c>
      <c r="C21" s="2" t="s">
        <v>24</v>
      </c>
      <c r="D21" s="2" t="str">
        <f>Table1[[#This Row],[isin]]&amp;" "&amp;Table1[[#This Row],[type]]</f>
        <v>XS2077670003 Corp</v>
      </c>
      <c r="E21" s="2" t="str">
        <f>_xll.BDP(Table1[[#This Row],[bbg]],Table1[[#Headers],[short_name]])</f>
        <v>BAYER AG</v>
      </c>
      <c r="F21" s="2">
        <f>_xll.BDP(Table1[[#This Row],[bbg]],Table1[[#Headers],[coupon]])</f>
        <v>2.375</v>
      </c>
      <c r="G21" s="2" t="str">
        <f>_xll.BDP(Table1[[#This Row],[bbg]],Table1[[#Headers],[security_name]])</f>
        <v>BAYNGR 2 3/8 11/12/79</v>
      </c>
      <c r="H21" s="2" t="str">
        <f>_xll.BDP(Table1[[#This Row],[bbg]],Table1[[#Headers],[INDUSTRY_GROUP]])</f>
        <v>Pharmaceuticals</v>
      </c>
      <c r="I21" s="2" t="str">
        <f>_xll.BDP(Table1[[#This Row],[bbg]],Table1[[#Headers],[nxt_call_dt]])</f>
        <v>12/02/2025</v>
      </c>
      <c r="J21" s="2" t="str">
        <f>_xll.BDP(Table1[[#This Row],[bbg]],Table1[[#Headers],[calc_maturity]])</f>
        <v>12/11/2079</v>
      </c>
      <c r="K21" s="2">
        <f>_xll.BDP(Table1[[#This Row],[bbg]],Table1[[#Headers],[z_sprd_mid]])</f>
        <v>327.81247546592806</v>
      </c>
    </row>
    <row r="22" spans="2:11" x14ac:dyDescent="0.25">
      <c r="B22" s="2" t="s">
        <v>11</v>
      </c>
      <c r="C22" s="2" t="s">
        <v>24</v>
      </c>
      <c r="D22" s="2" t="str">
        <f>Table1[[#This Row],[isin]]&amp;" "&amp;Table1[[#This Row],[type]]</f>
        <v>DE000A11QR73 Corp</v>
      </c>
      <c r="E22" s="2" t="str">
        <f>_xll.BDP(Table1[[#This Row],[bbg]],Table1[[#Headers],[short_name]])</f>
        <v>BAYER AG</v>
      </c>
      <c r="F22" s="2">
        <f>_xll.BDP(Table1[[#This Row],[bbg]],Table1[[#Headers],[coupon]])</f>
        <v>3.75</v>
      </c>
      <c r="G22" s="2" t="str">
        <f>_xll.BDP(Table1[[#This Row],[bbg]],Table1[[#Headers],[security_name]])</f>
        <v>BAYNGR 3 3/4 07/01/74</v>
      </c>
      <c r="H22" s="2" t="str">
        <f>_xll.BDP(Table1[[#This Row],[bbg]],Table1[[#Headers],[INDUSTRY_GROUP]])</f>
        <v>Pharmaceuticals</v>
      </c>
      <c r="I22" s="2" t="str">
        <f>_xll.BDP(Table1[[#This Row],[bbg]],Table1[[#Headers],[nxt_call_dt]])</f>
        <v>01/07/2024</v>
      </c>
      <c r="J22" s="2" t="str">
        <f>_xll.BDP(Table1[[#This Row],[bbg]],Table1[[#Headers],[calc_maturity]])</f>
        <v>01/07/2074</v>
      </c>
      <c r="K22" s="2">
        <f>_xll.BDP(Table1[[#This Row],[bbg]],Table1[[#Headers],[z_sprd_mid]])</f>
        <v>309.00512568184678</v>
      </c>
    </row>
    <row r="23" spans="2:11" x14ac:dyDescent="0.25">
      <c r="B23" s="2" t="s">
        <v>11</v>
      </c>
      <c r="C23" s="2" t="s">
        <v>24</v>
      </c>
      <c r="D23" s="2" t="str">
        <f>Table1[[#This Row],[isin]]&amp;" "&amp;Table1[[#This Row],[type]]</f>
        <v>DE000A11QR73 Corp</v>
      </c>
      <c r="E23" s="2" t="str">
        <f>_xll.BDP(Table1[[#This Row],[bbg]],Table1[[#Headers],[short_name]])</f>
        <v>BAYER AG</v>
      </c>
      <c r="F23" s="2">
        <f>_xll.BDP(Table1[[#This Row],[bbg]],Table1[[#Headers],[coupon]])</f>
        <v>3.75</v>
      </c>
      <c r="G23" s="2" t="str">
        <f>_xll.BDP(Table1[[#This Row],[bbg]],Table1[[#Headers],[security_name]])</f>
        <v>BAYNGR 3 3/4 07/01/74</v>
      </c>
      <c r="H23" s="2" t="str">
        <f>_xll.BDP(Table1[[#This Row],[bbg]],Table1[[#Headers],[INDUSTRY_GROUP]])</f>
        <v>Pharmaceuticals</v>
      </c>
      <c r="I23" s="2" t="str">
        <f>_xll.BDP(Table1[[#This Row],[bbg]],Table1[[#Headers],[nxt_call_dt]])</f>
        <v>01/07/2024</v>
      </c>
      <c r="J23" s="2" t="str">
        <f>_xll.BDP(Table1[[#This Row],[bbg]],Table1[[#Headers],[calc_maturity]])</f>
        <v>01/07/2074</v>
      </c>
      <c r="K23" s="2">
        <f>_xll.BDP(Table1[[#This Row],[bbg]],Table1[[#Headers],[z_sprd_mid]])</f>
        <v>309.00512568184678</v>
      </c>
    </row>
    <row r="24" spans="2:11" x14ac:dyDescent="0.25">
      <c r="B24" s="2" t="s">
        <v>11</v>
      </c>
      <c r="C24" s="2" t="s">
        <v>24</v>
      </c>
      <c r="D24" s="2" t="str">
        <f>Table1[[#This Row],[isin]]&amp;" "&amp;Table1[[#This Row],[type]]</f>
        <v>DE000A11QR73 Corp</v>
      </c>
      <c r="E24" s="2" t="str">
        <f>_xll.BDP(Table1[[#This Row],[bbg]],Table1[[#Headers],[short_name]])</f>
        <v>BAYER AG</v>
      </c>
      <c r="F24" s="2">
        <f>_xll.BDP(Table1[[#This Row],[bbg]],Table1[[#Headers],[coupon]])</f>
        <v>3.75</v>
      </c>
      <c r="G24" s="2" t="str">
        <f>_xll.BDP(Table1[[#This Row],[bbg]],Table1[[#Headers],[security_name]])</f>
        <v>BAYNGR 3 3/4 07/01/74</v>
      </c>
      <c r="H24" s="2" t="str">
        <f>_xll.BDP(Table1[[#This Row],[bbg]],Table1[[#Headers],[INDUSTRY_GROUP]])</f>
        <v>Pharmaceuticals</v>
      </c>
      <c r="I24" s="2" t="str">
        <f>_xll.BDP(Table1[[#This Row],[bbg]],Table1[[#Headers],[nxt_call_dt]])</f>
        <v>01/07/2024</v>
      </c>
      <c r="J24" s="2" t="str">
        <f>_xll.BDP(Table1[[#This Row],[bbg]],Table1[[#Headers],[calc_maturity]])</f>
        <v>01/07/2074</v>
      </c>
      <c r="K24" s="2">
        <f>_xll.BDP(Table1[[#This Row],[bbg]],Table1[[#Headers],[z_sprd_mid]])</f>
        <v>309.00512568184678</v>
      </c>
    </row>
    <row r="25" spans="2:11" x14ac:dyDescent="0.25">
      <c r="B25" s="2" t="s">
        <v>12</v>
      </c>
      <c r="C25" s="2" t="s">
        <v>24</v>
      </c>
      <c r="D25" s="2" t="str">
        <f>Table1[[#This Row],[isin]]&amp;" "&amp;Table1[[#This Row],[type]]</f>
        <v>XS1207058733 Corp</v>
      </c>
      <c r="E25" s="2" t="str">
        <f>_xll.BDP(Table1[[#This Row],[bbg]],Table1[[#Headers],[short_name]])</f>
        <v>REPSOL INTL FIN</v>
      </c>
      <c r="F25" s="2">
        <f>_xll.BDP(Table1[[#This Row],[bbg]],Table1[[#Headers],[coupon]])</f>
        <v>4.5</v>
      </c>
      <c r="G25" s="2" t="str">
        <f>_xll.BDP(Table1[[#This Row],[bbg]],Table1[[#Headers],[security_name]])</f>
        <v>REPSM 4 1/2 03/25/75</v>
      </c>
      <c r="H25" s="2" t="str">
        <f>_xll.BDP(Table1[[#This Row],[bbg]],Table1[[#Headers],[INDUSTRY_GROUP]])</f>
        <v>Oil&amp;Gas</v>
      </c>
      <c r="I25" s="2" t="str">
        <f>_xll.BDP(Table1[[#This Row],[bbg]],Table1[[#Headers],[nxt_call_dt]])</f>
        <v>25/03/2025</v>
      </c>
      <c r="J25" s="2" t="str">
        <f>_xll.BDP(Table1[[#This Row],[bbg]],Table1[[#Headers],[calc_maturity]])</f>
        <v>25/03/2075</v>
      </c>
      <c r="K25" s="2">
        <f>_xll.BDP(Table1[[#This Row],[bbg]],Table1[[#Headers],[z_sprd_mid]])</f>
        <v>387.13828882392517</v>
      </c>
    </row>
    <row r="26" spans="2:11" x14ac:dyDescent="0.25">
      <c r="B26" s="2" t="s">
        <v>12</v>
      </c>
      <c r="C26" s="2" t="s">
        <v>24</v>
      </c>
      <c r="D26" s="2" t="str">
        <f>Table1[[#This Row],[isin]]&amp;" "&amp;Table1[[#This Row],[type]]</f>
        <v>XS1207058733 Corp</v>
      </c>
      <c r="E26" s="2" t="str">
        <f>_xll.BDP(Table1[[#This Row],[bbg]],Table1[[#Headers],[short_name]])</f>
        <v>REPSOL INTL FIN</v>
      </c>
      <c r="F26" s="2">
        <f>_xll.BDP(Table1[[#This Row],[bbg]],Table1[[#Headers],[coupon]])</f>
        <v>4.5</v>
      </c>
      <c r="G26" s="2" t="str">
        <f>_xll.BDP(Table1[[#This Row],[bbg]],Table1[[#Headers],[security_name]])</f>
        <v>REPSM 4 1/2 03/25/75</v>
      </c>
      <c r="H26" s="2" t="str">
        <f>_xll.BDP(Table1[[#This Row],[bbg]],Table1[[#Headers],[INDUSTRY_GROUP]])</f>
        <v>Oil&amp;Gas</v>
      </c>
      <c r="I26" s="2" t="str">
        <f>_xll.BDP(Table1[[#This Row],[bbg]],Table1[[#Headers],[nxt_call_dt]])</f>
        <v>25/03/2025</v>
      </c>
      <c r="J26" s="2" t="str">
        <f>_xll.BDP(Table1[[#This Row],[bbg]],Table1[[#Headers],[calc_maturity]])</f>
        <v>25/03/2075</v>
      </c>
      <c r="K26" s="2">
        <f>_xll.BDP(Table1[[#This Row],[bbg]],Table1[[#Headers],[z_sprd_mid]])</f>
        <v>387.13828882392517</v>
      </c>
    </row>
    <row r="27" spans="2:11" x14ac:dyDescent="0.25">
      <c r="B27" s="2" t="s">
        <v>12</v>
      </c>
      <c r="C27" s="2" t="s">
        <v>24</v>
      </c>
      <c r="D27" s="2" t="str">
        <f>Table1[[#This Row],[isin]]&amp;" "&amp;Table1[[#This Row],[type]]</f>
        <v>XS1207058733 Corp</v>
      </c>
      <c r="E27" s="2" t="str">
        <f>_xll.BDP(Table1[[#This Row],[bbg]],Table1[[#Headers],[short_name]])</f>
        <v>REPSOL INTL FIN</v>
      </c>
      <c r="F27" s="2">
        <f>_xll.BDP(Table1[[#This Row],[bbg]],Table1[[#Headers],[coupon]])</f>
        <v>4.5</v>
      </c>
      <c r="G27" s="2" t="str">
        <f>_xll.BDP(Table1[[#This Row],[bbg]],Table1[[#Headers],[security_name]])</f>
        <v>REPSM 4 1/2 03/25/75</v>
      </c>
      <c r="H27" s="2" t="str">
        <f>_xll.BDP(Table1[[#This Row],[bbg]],Table1[[#Headers],[INDUSTRY_GROUP]])</f>
        <v>Oil&amp;Gas</v>
      </c>
      <c r="I27" s="2" t="str">
        <f>_xll.BDP(Table1[[#This Row],[bbg]],Table1[[#Headers],[nxt_call_dt]])</f>
        <v>25/03/2025</v>
      </c>
      <c r="J27" s="2" t="str">
        <f>_xll.BDP(Table1[[#This Row],[bbg]],Table1[[#Headers],[calc_maturity]])</f>
        <v>25/03/2075</v>
      </c>
      <c r="K27" s="2">
        <f>_xll.BDP(Table1[[#This Row],[bbg]],Table1[[#Headers],[z_sprd_mid]])</f>
        <v>387.13828882392517</v>
      </c>
    </row>
    <row r="28" spans="2:11" x14ac:dyDescent="0.25">
      <c r="B28" s="2" t="s">
        <v>12</v>
      </c>
      <c r="C28" s="2" t="s">
        <v>24</v>
      </c>
      <c r="D28" s="2" t="str">
        <f>Table1[[#This Row],[isin]]&amp;" "&amp;Table1[[#This Row],[type]]</f>
        <v>XS1207058733 Corp</v>
      </c>
      <c r="E28" s="2" t="str">
        <f>_xll.BDP(Table1[[#This Row],[bbg]],Table1[[#Headers],[short_name]])</f>
        <v>REPSOL INTL FIN</v>
      </c>
      <c r="F28" s="2">
        <f>_xll.BDP(Table1[[#This Row],[bbg]],Table1[[#Headers],[coupon]])</f>
        <v>4.5</v>
      </c>
      <c r="G28" s="2" t="str">
        <f>_xll.BDP(Table1[[#This Row],[bbg]],Table1[[#Headers],[security_name]])</f>
        <v>REPSM 4 1/2 03/25/75</v>
      </c>
      <c r="H28" s="2" t="str">
        <f>_xll.BDP(Table1[[#This Row],[bbg]],Table1[[#Headers],[INDUSTRY_GROUP]])</f>
        <v>Oil&amp;Gas</v>
      </c>
      <c r="I28" s="2" t="str">
        <f>_xll.BDP(Table1[[#This Row],[bbg]],Table1[[#Headers],[nxt_call_dt]])</f>
        <v>25/03/2025</v>
      </c>
      <c r="J28" s="2" t="str">
        <f>_xll.BDP(Table1[[#This Row],[bbg]],Table1[[#Headers],[calc_maturity]])</f>
        <v>25/03/2075</v>
      </c>
      <c r="K28" s="2">
        <f>_xll.BDP(Table1[[#This Row],[bbg]],Table1[[#Headers],[z_sprd_mid]])</f>
        <v>387.13828882392517</v>
      </c>
    </row>
    <row r="29" spans="2:11" x14ac:dyDescent="0.25">
      <c r="B29" s="2" t="s">
        <v>13</v>
      </c>
      <c r="C29" s="2" t="s">
        <v>24</v>
      </c>
      <c r="D29" s="2" t="str">
        <f>Table1[[#This Row],[isin]]&amp;" "&amp;Table1[[#This Row],[type]]</f>
        <v>XS1294343337 Corp</v>
      </c>
      <c r="E29" s="2" t="str">
        <f>_xll.BDP(Table1[[#This Row],[bbg]],Table1[[#Headers],[short_name]])</f>
        <v>OMV AG</v>
      </c>
      <c r="F29" s="2">
        <f>_xll.BDP(Table1[[#This Row],[bbg]],Table1[[#Headers],[coupon]])</f>
        <v>6.25</v>
      </c>
      <c r="G29" s="2" t="str">
        <f>_xll.BDP(Table1[[#This Row],[bbg]],Table1[[#Headers],[security_name]])</f>
        <v>OMVAV 6 1/4 PERP</v>
      </c>
      <c r="H29" s="2" t="str">
        <f>_xll.BDP(Table1[[#This Row],[bbg]],Table1[[#Headers],[INDUSTRY_GROUP]])</f>
        <v>Oil&amp;Gas</v>
      </c>
      <c r="I29" s="2" t="str">
        <f>_xll.BDP(Table1[[#This Row],[bbg]],Table1[[#Headers],[nxt_call_dt]])</f>
        <v>09/12/2025</v>
      </c>
      <c r="J29" s="2" t="str">
        <f>_xll.BDP(Table1[[#This Row],[bbg]],Table1[[#Headers],[calc_maturity]])</f>
        <v>09/12/2168</v>
      </c>
      <c r="K29" s="2">
        <f>_xll.BDP(Table1[[#This Row],[bbg]],Table1[[#Headers],[z_sprd_mid]])</f>
        <v>307.4387693277373</v>
      </c>
    </row>
    <row r="30" spans="2:11" x14ac:dyDescent="0.25">
      <c r="B30" s="2" t="s">
        <v>14</v>
      </c>
      <c r="C30" s="2" t="s">
        <v>24</v>
      </c>
      <c r="D30" s="2" t="str">
        <f>Table1[[#This Row],[isin]]&amp;" "&amp;Table1[[#This Row],[type]]</f>
        <v>XS1294342792 Corp</v>
      </c>
      <c r="E30" s="2" t="str">
        <f>_xll.BDP(Table1[[#This Row],[bbg]],Table1[[#Headers],[short_name]])</f>
        <v>OMV AG</v>
      </c>
      <c r="F30" s="2">
        <f>_xll.BDP(Table1[[#This Row],[bbg]],Table1[[#Headers],[coupon]])</f>
        <v>5.25</v>
      </c>
      <c r="G30" s="2" t="str">
        <f>_xll.BDP(Table1[[#This Row],[bbg]],Table1[[#Headers],[security_name]])</f>
        <v>OMVAV 5 1/4 PERP</v>
      </c>
      <c r="H30" s="2" t="str">
        <f>_xll.BDP(Table1[[#This Row],[bbg]],Table1[[#Headers],[INDUSTRY_GROUP]])</f>
        <v>Oil&amp;Gas</v>
      </c>
      <c r="I30" s="2" t="str">
        <f>_xll.BDP(Table1[[#This Row],[bbg]],Table1[[#Headers],[nxt_call_dt]])</f>
        <v>09/12/2021</v>
      </c>
      <c r="J30" s="2" t="str">
        <f>_xll.BDP(Table1[[#This Row],[bbg]],Table1[[#Headers],[calc_maturity]])</f>
        <v>09/12/2168</v>
      </c>
      <c r="K30" s="2">
        <f>_xll.BDP(Table1[[#This Row],[bbg]],Table1[[#Headers],[z_sprd_mid]])</f>
        <v>228.72855657266732</v>
      </c>
    </row>
    <row r="31" spans="2:11" x14ac:dyDescent="0.25">
      <c r="B31" s="2" t="s">
        <v>12</v>
      </c>
      <c r="C31" s="2" t="s">
        <v>24</v>
      </c>
      <c r="D31" s="2" t="str">
        <f>Table1[[#This Row],[isin]]&amp;" "&amp;Table1[[#This Row],[type]]</f>
        <v>XS1207058733 Corp</v>
      </c>
      <c r="E31" s="2" t="str">
        <f>_xll.BDP(Table1[[#This Row],[bbg]],Table1[[#Headers],[short_name]])</f>
        <v>REPSOL INTL FIN</v>
      </c>
      <c r="F31" s="2">
        <f>_xll.BDP(Table1[[#This Row],[bbg]],Table1[[#Headers],[coupon]])</f>
        <v>4.5</v>
      </c>
      <c r="G31" s="2" t="str">
        <f>_xll.BDP(Table1[[#This Row],[bbg]],Table1[[#Headers],[security_name]])</f>
        <v>REPSM 4 1/2 03/25/75</v>
      </c>
      <c r="H31" s="2" t="str">
        <f>_xll.BDP(Table1[[#This Row],[bbg]],Table1[[#Headers],[INDUSTRY_GROUP]])</f>
        <v>Oil&amp;Gas</v>
      </c>
      <c r="I31" s="2" t="str">
        <f>_xll.BDP(Table1[[#This Row],[bbg]],Table1[[#Headers],[nxt_call_dt]])</f>
        <v>25/03/2025</v>
      </c>
      <c r="J31" s="2" t="str">
        <f>_xll.BDP(Table1[[#This Row],[bbg]],Table1[[#Headers],[calc_maturity]])</f>
        <v>25/03/2075</v>
      </c>
      <c r="K31" s="2">
        <f>_xll.BDP(Table1[[#This Row],[bbg]],Table1[[#Headers],[z_sprd_mid]])</f>
        <v>387.13828882392517</v>
      </c>
    </row>
    <row r="32" spans="2:11" x14ac:dyDescent="0.25">
      <c r="B32" s="2" t="s">
        <v>13</v>
      </c>
      <c r="C32" s="2" t="s">
        <v>24</v>
      </c>
      <c r="D32" s="2" t="str">
        <f>Table1[[#This Row],[isin]]&amp;" "&amp;Table1[[#This Row],[type]]</f>
        <v>XS1294343337 Corp</v>
      </c>
      <c r="E32" s="2" t="str">
        <f>_xll.BDP(Table1[[#This Row],[bbg]],Table1[[#Headers],[short_name]])</f>
        <v>OMV AG</v>
      </c>
      <c r="F32" s="2">
        <f>_xll.BDP(Table1[[#This Row],[bbg]],Table1[[#Headers],[coupon]])</f>
        <v>6.25</v>
      </c>
      <c r="G32" s="2" t="str">
        <f>_xll.BDP(Table1[[#This Row],[bbg]],Table1[[#Headers],[security_name]])</f>
        <v>OMVAV 6 1/4 PERP</v>
      </c>
      <c r="H32" s="2" t="str">
        <f>_xll.BDP(Table1[[#This Row],[bbg]],Table1[[#Headers],[INDUSTRY_GROUP]])</f>
        <v>Oil&amp;Gas</v>
      </c>
      <c r="I32" s="2" t="str">
        <f>_xll.BDP(Table1[[#This Row],[bbg]],Table1[[#Headers],[nxt_call_dt]])</f>
        <v>09/12/2025</v>
      </c>
      <c r="J32" s="2" t="str">
        <f>_xll.BDP(Table1[[#This Row],[bbg]],Table1[[#Headers],[calc_maturity]])</f>
        <v>09/12/2168</v>
      </c>
      <c r="K32" s="2">
        <f>_xll.BDP(Table1[[#This Row],[bbg]],Table1[[#Headers],[z_sprd_mid]])</f>
        <v>307.4387693277373</v>
      </c>
    </row>
    <row r="33" spans="2:11" x14ac:dyDescent="0.25">
      <c r="B33" s="2" t="s">
        <v>15</v>
      </c>
      <c r="C33" s="2" t="s">
        <v>24</v>
      </c>
      <c r="D33" s="2" t="str">
        <f>Table1[[#This Row],[isin]]&amp;" "&amp;Table1[[#This Row],[type]]</f>
        <v>XS1713462403 Corp</v>
      </c>
      <c r="E33" s="2" t="str">
        <f>_xll.BDP(Table1[[#This Row],[bbg]],Table1[[#Headers],[short_name]])</f>
        <v>OMV AG</v>
      </c>
      <c r="F33" s="2">
        <f>_xll.BDP(Table1[[#This Row],[bbg]],Table1[[#Headers],[coupon]])</f>
        <v>2.875</v>
      </c>
      <c r="G33" s="2" t="str">
        <f>_xll.BDP(Table1[[#This Row],[bbg]],Table1[[#Headers],[security_name]])</f>
        <v>OMVAV 2 7/8 PERP</v>
      </c>
      <c r="H33" s="2" t="str">
        <f>_xll.BDP(Table1[[#This Row],[bbg]],Table1[[#Headers],[INDUSTRY_GROUP]])</f>
        <v>Oil&amp;Gas</v>
      </c>
      <c r="I33" s="2" t="str">
        <f>_xll.BDP(Table1[[#This Row],[bbg]],Table1[[#Headers],[nxt_call_dt]])</f>
        <v>19/03/2024</v>
      </c>
      <c r="J33" s="2" t="str">
        <f>_xll.BDP(Table1[[#This Row],[bbg]],Table1[[#Headers],[calc_maturity]])</f>
        <v>19/06/2169</v>
      </c>
      <c r="K33" s="2">
        <f>_xll.BDP(Table1[[#This Row],[bbg]],Table1[[#Headers],[z_sprd_mid]])</f>
        <v>308.90369271607727</v>
      </c>
    </row>
    <row r="34" spans="2:11" x14ac:dyDescent="0.25">
      <c r="B34" s="2" t="s">
        <v>15</v>
      </c>
      <c r="C34" s="2" t="s">
        <v>24</v>
      </c>
      <c r="D34" s="2" t="str">
        <f>Table1[[#This Row],[isin]]&amp;" "&amp;Table1[[#This Row],[type]]</f>
        <v>XS1713462403 Corp</v>
      </c>
      <c r="E34" s="2" t="str">
        <f>_xll.BDP(Table1[[#This Row],[bbg]],Table1[[#Headers],[short_name]])</f>
        <v>OMV AG</v>
      </c>
      <c r="F34" s="2">
        <f>_xll.BDP(Table1[[#This Row],[bbg]],Table1[[#Headers],[coupon]])</f>
        <v>2.875</v>
      </c>
      <c r="G34" s="2" t="str">
        <f>_xll.BDP(Table1[[#This Row],[bbg]],Table1[[#Headers],[security_name]])</f>
        <v>OMVAV 2 7/8 PERP</v>
      </c>
      <c r="H34" s="2" t="str">
        <f>_xll.BDP(Table1[[#This Row],[bbg]],Table1[[#Headers],[INDUSTRY_GROUP]])</f>
        <v>Oil&amp;Gas</v>
      </c>
      <c r="I34" s="2" t="str">
        <f>_xll.BDP(Table1[[#This Row],[bbg]],Table1[[#Headers],[nxt_call_dt]])</f>
        <v>19/03/2024</v>
      </c>
      <c r="J34" s="2" t="str">
        <f>_xll.BDP(Table1[[#This Row],[bbg]],Table1[[#Headers],[calc_maturity]])</f>
        <v>19/06/2169</v>
      </c>
      <c r="K34" s="2">
        <f>_xll.BDP(Table1[[#This Row],[bbg]],Table1[[#Headers],[z_sprd_mid]])</f>
        <v>308.90369271607727</v>
      </c>
    </row>
    <row r="35" spans="2:11" x14ac:dyDescent="0.25">
      <c r="B35" s="2" t="s">
        <v>16</v>
      </c>
      <c r="C35" s="2" t="s">
        <v>24</v>
      </c>
      <c r="D35" s="2" t="str">
        <f>Table1[[#This Row],[isin]]&amp;" "&amp;Table1[[#This Row],[type]]</f>
        <v>XS1501166869 Corp</v>
      </c>
      <c r="E35" s="2" t="str">
        <f>_xll.BDP(Table1[[#This Row],[bbg]],Table1[[#Headers],[short_name]])</f>
        <v>TOTAL SA</v>
      </c>
      <c r="F35" s="2">
        <f>_xll.BDP(Table1[[#This Row],[bbg]],Table1[[#Headers],[coupon]])</f>
        <v>3.3690000000000002</v>
      </c>
      <c r="G35" s="2" t="str">
        <f>_xll.BDP(Table1[[#This Row],[bbg]],Table1[[#Headers],[security_name]])</f>
        <v>TOTAL 3.369 PERP</v>
      </c>
      <c r="H35" s="2" t="str">
        <f>_xll.BDP(Table1[[#This Row],[bbg]],Table1[[#Headers],[INDUSTRY_GROUP]])</f>
        <v>Oil&amp;Gas</v>
      </c>
      <c r="I35" s="2" t="str">
        <f>_xll.BDP(Table1[[#This Row],[bbg]],Table1[[#Headers],[nxt_call_dt]])</f>
        <v>06/10/2026</v>
      </c>
      <c r="J35" s="2" t="str">
        <f>_xll.BDP(Table1[[#This Row],[bbg]],Table1[[#Headers],[calc_maturity]])</f>
        <v>06/10/2168</v>
      </c>
      <c r="K35" s="2">
        <f>_xll.BDP(Table1[[#This Row],[bbg]],Table1[[#Headers],[z_sprd_mid]])</f>
        <v>256.85965226961781</v>
      </c>
    </row>
    <row r="36" spans="2:11" x14ac:dyDescent="0.25">
      <c r="B36" s="2" t="s">
        <v>16</v>
      </c>
      <c r="C36" s="2" t="s">
        <v>24</v>
      </c>
      <c r="D36" s="2" t="str">
        <f>Table1[[#This Row],[isin]]&amp;" "&amp;Table1[[#This Row],[type]]</f>
        <v>XS1501166869 Corp</v>
      </c>
      <c r="E36" s="2" t="str">
        <f>_xll.BDP(Table1[[#This Row],[bbg]],Table1[[#Headers],[short_name]])</f>
        <v>TOTAL SA</v>
      </c>
      <c r="F36" s="2">
        <f>_xll.BDP(Table1[[#This Row],[bbg]],Table1[[#Headers],[coupon]])</f>
        <v>3.3690000000000002</v>
      </c>
      <c r="G36" s="2" t="str">
        <f>_xll.BDP(Table1[[#This Row],[bbg]],Table1[[#Headers],[security_name]])</f>
        <v>TOTAL 3.369 PERP</v>
      </c>
      <c r="H36" s="2" t="str">
        <f>_xll.BDP(Table1[[#This Row],[bbg]],Table1[[#Headers],[INDUSTRY_GROUP]])</f>
        <v>Oil&amp;Gas</v>
      </c>
      <c r="I36" s="2" t="str">
        <f>_xll.BDP(Table1[[#This Row],[bbg]],Table1[[#Headers],[nxt_call_dt]])</f>
        <v>06/10/2026</v>
      </c>
      <c r="J36" s="2" t="str">
        <f>_xll.BDP(Table1[[#This Row],[bbg]],Table1[[#Headers],[calc_maturity]])</f>
        <v>06/10/2168</v>
      </c>
      <c r="K36" s="2">
        <f>_xll.BDP(Table1[[#This Row],[bbg]],Table1[[#Headers],[z_sprd_mid]])</f>
        <v>256.85965226961781</v>
      </c>
    </row>
    <row r="37" spans="2:11" x14ac:dyDescent="0.25">
      <c r="B37" s="2" t="s">
        <v>17</v>
      </c>
      <c r="C37" s="2" t="s">
        <v>24</v>
      </c>
      <c r="D37" s="2" t="str">
        <f>Table1[[#This Row],[isin]]&amp;" "&amp;Table1[[#This Row],[type]]</f>
        <v>XS1195202822 Corp</v>
      </c>
      <c r="E37" s="2" t="str">
        <f>_xll.BDP(Table1[[#This Row],[bbg]],Table1[[#Headers],[short_name]])</f>
        <v>TOTAL SA</v>
      </c>
      <c r="F37" s="2">
        <f>_xll.BDP(Table1[[#This Row],[bbg]],Table1[[#Headers],[coupon]])</f>
        <v>2.625</v>
      </c>
      <c r="G37" s="2" t="str">
        <f>_xll.BDP(Table1[[#This Row],[bbg]],Table1[[#Headers],[security_name]])</f>
        <v>TOTAL 2 5/8 PERP</v>
      </c>
      <c r="H37" s="2" t="str">
        <f>_xll.BDP(Table1[[#This Row],[bbg]],Table1[[#Headers],[INDUSTRY_GROUP]])</f>
        <v>Oil&amp;Gas</v>
      </c>
      <c r="I37" s="2" t="str">
        <f>_xll.BDP(Table1[[#This Row],[bbg]],Table1[[#Headers],[nxt_call_dt]])</f>
        <v>26/02/2025</v>
      </c>
      <c r="J37" s="2" t="str">
        <f>_xll.BDP(Table1[[#This Row],[bbg]],Table1[[#Headers],[calc_maturity]])</f>
        <v>26/02/2169</v>
      </c>
      <c r="K37" s="2">
        <f>_xll.BDP(Table1[[#This Row],[bbg]],Table1[[#Headers],[z_sprd_mid]])</f>
        <v>248.21635589150591</v>
      </c>
    </row>
    <row r="38" spans="2:11" x14ac:dyDescent="0.25">
      <c r="B38" s="2" t="s">
        <v>18</v>
      </c>
      <c r="C38" s="2" t="s">
        <v>24</v>
      </c>
      <c r="D38" s="2" t="str">
        <f>Table1[[#This Row],[isin]]&amp;" "&amp;Table1[[#This Row],[type]]</f>
        <v>XS1974787480 Corp</v>
      </c>
      <c r="E38" s="2" t="str">
        <f>_xll.BDP(Table1[[#This Row],[bbg]],Table1[[#Headers],[short_name]])</f>
        <v>TOTAL SA</v>
      </c>
      <c r="F38" s="2">
        <f>_xll.BDP(Table1[[#This Row],[bbg]],Table1[[#Headers],[coupon]])</f>
        <v>1.75</v>
      </c>
      <c r="G38" s="2" t="str">
        <f>_xll.BDP(Table1[[#This Row],[bbg]],Table1[[#Headers],[security_name]])</f>
        <v>TOTAL 1 3/4 PERP</v>
      </c>
      <c r="H38" s="2" t="str">
        <f>_xll.BDP(Table1[[#This Row],[bbg]],Table1[[#Headers],[INDUSTRY_GROUP]])</f>
        <v>Oil&amp;Gas</v>
      </c>
      <c r="I38" s="2" t="str">
        <f>_xll.BDP(Table1[[#This Row],[bbg]],Table1[[#Headers],[nxt_call_dt]])</f>
        <v>04/04/2024</v>
      </c>
      <c r="J38" s="2" t="str">
        <f>_xll.BDP(Table1[[#This Row],[bbg]],Table1[[#Headers],[calc_maturity]])</f>
        <v>04/04/2169</v>
      </c>
      <c r="K38" s="2">
        <f>_xll.BDP(Table1[[#This Row],[bbg]],Table1[[#Headers],[z_sprd_mid]])</f>
        <v>248.84429236897878</v>
      </c>
    </row>
    <row r="39" spans="2:11" x14ac:dyDescent="0.25">
      <c r="B39" s="2" t="s">
        <v>18</v>
      </c>
      <c r="C39" s="2" t="s">
        <v>24</v>
      </c>
      <c r="D39" s="2" t="str">
        <f>Table1[[#This Row],[isin]]&amp;" "&amp;Table1[[#This Row],[type]]</f>
        <v>XS1974787480 Corp</v>
      </c>
      <c r="E39" s="2" t="str">
        <f>_xll.BDP(Table1[[#This Row],[bbg]],Table1[[#Headers],[short_name]])</f>
        <v>TOTAL SA</v>
      </c>
      <c r="F39" s="2">
        <f>_xll.BDP(Table1[[#This Row],[bbg]],Table1[[#Headers],[coupon]])</f>
        <v>1.75</v>
      </c>
      <c r="G39" s="2" t="str">
        <f>_xll.BDP(Table1[[#This Row],[bbg]],Table1[[#Headers],[security_name]])</f>
        <v>TOTAL 1 3/4 PERP</v>
      </c>
      <c r="H39" s="2" t="str">
        <f>_xll.BDP(Table1[[#This Row],[bbg]],Table1[[#Headers],[INDUSTRY_GROUP]])</f>
        <v>Oil&amp;Gas</v>
      </c>
      <c r="I39" s="2" t="str">
        <f>_xll.BDP(Table1[[#This Row],[bbg]],Table1[[#Headers],[nxt_call_dt]])</f>
        <v>04/04/2024</v>
      </c>
      <c r="J39" s="2" t="str">
        <f>_xll.BDP(Table1[[#This Row],[bbg]],Table1[[#Headers],[calc_maturity]])</f>
        <v>04/04/2169</v>
      </c>
      <c r="K39" s="2">
        <f>_xll.BDP(Table1[[#This Row],[bbg]],Table1[[#Headers],[z_sprd_mid]])</f>
        <v>248.84429236897878</v>
      </c>
    </row>
    <row r="40" spans="2:11" x14ac:dyDescent="0.25">
      <c r="B40" s="2" t="s">
        <v>19</v>
      </c>
      <c r="C40" s="2" t="s">
        <v>24</v>
      </c>
      <c r="D40" s="2" t="str">
        <f>Table1[[#This Row],[isin]]&amp;" "&amp;Table1[[#This Row],[type]]</f>
        <v>XS1501167164 Corp</v>
      </c>
      <c r="E40" s="2" t="str">
        <f>_xll.BDP(Table1[[#This Row],[bbg]],Table1[[#Headers],[short_name]])</f>
        <v>TOTAL SA</v>
      </c>
      <c r="F40" s="2">
        <f>_xll.BDP(Table1[[#This Row],[bbg]],Table1[[#Headers],[coupon]])</f>
        <v>2.7080000000000002</v>
      </c>
      <c r="G40" s="2" t="str">
        <f>_xll.BDP(Table1[[#This Row],[bbg]],Table1[[#Headers],[security_name]])</f>
        <v>TOTAL 2.708 PERP</v>
      </c>
      <c r="H40" s="2" t="str">
        <f>_xll.BDP(Table1[[#This Row],[bbg]],Table1[[#Headers],[INDUSTRY_GROUP]])</f>
        <v>Oil&amp;Gas</v>
      </c>
      <c r="I40" s="2" t="str">
        <f>_xll.BDP(Table1[[#This Row],[bbg]],Table1[[#Headers],[nxt_call_dt]])</f>
        <v>05/05/2023</v>
      </c>
      <c r="J40" s="2" t="str">
        <f>_xll.BDP(Table1[[#This Row],[bbg]],Table1[[#Headers],[calc_maturity]])</f>
        <v>05/05/2169</v>
      </c>
      <c r="K40" s="2">
        <f>_xll.BDP(Table1[[#This Row],[bbg]],Table1[[#Headers],[z_sprd_mid]])</f>
        <v>244.26237286588216</v>
      </c>
    </row>
    <row r="41" spans="2:11" x14ac:dyDescent="0.25">
      <c r="B41" s="2" t="s">
        <v>20</v>
      </c>
      <c r="C41" s="2" t="s">
        <v>24</v>
      </c>
      <c r="D41" s="2" t="str">
        <f>Table1[[#This Row],[isin]]&amp;" "&amp;Table1[[#This Row],[type]]</f>
        <v>XS1413581205 Corp</v>
      </c>
      <c r="E41" s="2" t="str">
        <f>_xll.BDP(Table1[[#This Row],[bbg]],Table1[[#Headers],[short_name]])</f>
        <v>TOTAL SA</v>
      </c>
      <c r="F41" s="2">
        <f>_xll.BDP(Table1[[#This Row],[bbg]],Table1[[#Headers],[coupon]])</f>
        <v>3.875</v>
      </c>
      <c r="G41" s="2" t="str">
        <f>_xll.BDP(Table1[[#This Row],[bbg]],Table1[[#Headers],[security_name]])</f>
        <v>TOTAL 3 7/8 PERP</v>
      </c>
      <c r="H41" s="2" t="str">
        <f>_xll.BDP(Table1[[#This Row],[bbg]],Table1[[#Headers],[INDUSTRY_GROUP]])</f>
        <v>Oil&amp;Gas</v>
      </c>
      <c r="I41" s="2" t="str">
        <f>_xll.BDP(Table1[[#This Row],[bbg]],Table1[[#Headers],[nxt_call_dt]])</f>
        <v>18/05/2022</v>
      </c>
      <c r="J41" s="2" t="str">
        <f>_xll.BDP(Table1[[#This Row],[bbg]],Table1[[#Headers],[calc_maturity]])</f>
        <v>18/05/2169</v>
      </c>
      <c r="K41" s="2">
        <f>_xll.BDP(Table1[[#This Row],[bbg]],Table1[[#Headers],[z_sprd_mid]])</f>
        <v>246.357228209628</v>
      </c>
    </row>
    <row r="42" spans="2:11" x14ac:dyDescent="0.25">
      <c r="B42" s="2" t="s">
        <v>16</v>
      </c>
      <c r="C42" s="2" t="s">
        <v>24</v>
      </c>
      <c r="D42" s="2" t="str">
        <f>Table1[[#This Row],[isin]]&amp;" "&amp;Table1[[#This Row],[type]]</f>
        <v>XS1501166869 Corp</v>
      </c>
      <c r="E42" s="2" t="str">
        <f>_xll.BDP(Table1[[#This Row],[bbg]],Table1[[#Headers],[short_name]])</f>
        <v>TOTAL SA</v>
      </c>
      <c r="F42" s="2">
        <f>_xll.BDP(Table1[[#This Row],[bbg]],Table1[[#Headers],[coupon]])</f>
        <v>3.3690000000000002</v>
      </c>
      <c r="G42" s="2" t="str">
        <f>_xll.BDP(Table1[[#This Row],[bbg]],Table1[[#Headers],[security_name]])</f>
        <v>TOTAL 3.369 PERP</v>
      </c>
      <c r="H42" s="2" t="str">
        <f>_xll.BDP(Table1[[#This Row],[bbg]],Table1[[#Headers],[INDUSTRY_GROUP]])</f>
        <v>Oil&amp;Gas</v>
      </c>
      <c r="I42" s="2" t="str">
        <f>_xll.BDP(Table1[[#This Row],[bbg]],Table1[[#Headers],[nxt_call_dt]])</f>
        <v>06/10/2026</v>
      </c>
      <c r="J42" s="2" t="str">
        <f>_xll.BDP(Table1[[#This Row],[bbg]],Table1[[#Headers],[calc_maturity]])</f>
        <v>06/10/2168</v>
      </c>
      <c r="K42" s="2">
        <f>_xll.BDP(Table1[[#This Row],[bbg]],Table1[[#Headers],[z_sprd_mid]])</f>
        <v>256.85965226961781</v>
      </c>
    </row>
    <row r="43" spans="2:11" x14ac:dyDescent="0.25">
      <c r="B43" s="2" t="s">
        <v>17</v>
      </c>
      <c r="C43" s="2" t="s">
        <v>24</v>
      </c>
      <c r="D43" s="2" t="str">
        <f>Table1[[#This Row],[isin]]&amp;" "&amp;Table1[[#This Row],[type]]</f>
        <v>XS1195202822 Corp</v>
      </c>
      <c r="E43" s="2" t="str">
        <f>_xll.BDP(Table1[[#This Row],[bbg]],Table1[[#Headers],[short_name]])</f>
        <v>TOTAL SA</v>
      </c>
      <c r="F43" s="2">
        <f>_xll.BDP(Table1[[#This Row],[bbg]],Table1[[#Headers],[coupon]])</f>
        <v>2.625</v>
      </c>
      <c r="G43" s="2" t="str">
        <f>_xll.BDP(Table1[[#This Row],[bbg]],Table1[[#Headers],[security_name]])</f>
        <v>TOTAL 2 5/8 PERP</v>
      </c>
      <c r="H43" s="2" t="str">
        <f>_xll.BDP(Table1[[#This Row],[bbg]],Table1[[#Headers],[INDUSTRY_GROUP]])</f>
        <v>Oil&amp;Gas</v>
      </c>
      <c r="I43" s="2" t="str">
        <f>_xll.BDP(Table1[[#This Row],[bbg]],Table1[[#Headers],[nxt_call_dt]])</f>
        <v>26/02/2025</v>
      </c>
      <c r="J43" s="2" t="str">
        <f>_xll.BDP(Table1[[#This Row],[bbg]],Table1[[#Headers],[calc_maturity]])</f>
        <v>26/02/2169</v>
      </c>
      <c r="K43" s="2">
        <f>_xll.BDP(Table1[[#This Row],[bbg]],Table1[[#Headers],[z_sprd_mid]])</f>
        <v>248.21635589150591</v>
      </c>
    </row>
    <row r="44" spans="2:11" x14ac:dyDescent="0.25">
      <c r="B44" s="2" t="s">
        <v>17</v>
      </c>
      <c r="C44" s="2" t="s">
        <v>24</v>
      </c>
      <c r="D44" s="2" t="str">
        <f>Table1[[#This Row],[isin]]&amp;" "&amp;Table1[[#This Row],[type]]</f>
        <v>XS1195202822 Corp</v>
      </c>
      <c r="E44" s="2" t="str">
        <f>_xll.BDP(Table1[[#This Row],[bbg]],Table1[[#Headers],[short_name]])</f>
        <v>TOTAL SA</v>
      </c>
      <c r="F44" s="2">
        <f>_xll.BDP(Table1[[#This Row],[bbg]],Table1[[#Headers],[coupon]])</f>
        <v>2.625</v>
      </c>
      <c r="G44" s="2" t="str">
        <f>_xll.BDP(Table1[[#This Row],[bbg]],Table1[[#Headers],[security_name]])</f>
        <v>TOTAL 2 5/8 PERP</v>
      </c>
      <c r="H44" s="2" t="str">
        <f>_xll.BDP(Table1[[#This Row],[bbg]],Table1[[#Headers],[INDUSTRY_GROUP]])</f>
        <v>Oil&amp;Gas</v>
      </c>
      <c r="I44" s="2" t="str">
        <f>_xll.BDP(Table1[[#This Row],[bbg]],Table1[[#Headers],[nxt_call_dt]])</f>
        <v>26/02/2025</v>
      </c>
      <c r="J44" s="2" t="str">
        <f>_xll.BDP(Table1[[#This Row],[bbg]],Table1[[#Headers],[calc_maturity]])</f>
        <v>26/02/2169</v>
      </c>
      <c r="K44" s="2">
        <f>_xll.BDP(Table1[[#This Row],[bbg]],Table1[[#Headers],[z_sprd_mid]])</f>
        <v>248.21635589150591</v>
      </c>
    </row>
    <row r="45" spans="2:11" x14ac:dyDescent="0.25">
      <c r="B45" s="2" t="s">
        <v>21</v>
      </c>
      <c r="C45" s="2" t="s">
        <v>24</v>
      </c>
      <c r="D45" s="2" t="str">
        <f>Table1[[#This Row],[isin]]&amp;" "&amp;Table1[[#This Row],[type]]</f>
        <v>XS1309436910 Corp</v>
      </c>
      <c r="E45" s="2" t="str">
        <f>_xll.BDP(Table1[[#This Row],[bbg]],Table1[[#Headers],[short_name]])</f>
        <v>BHP BILLITON FIN</v>
      </c>
      <c r="F45" s="2">
        <f>_xll.BDP(Table1[[#This Row],[bbg]],Table1[[#Headers],[coupon]])</f>
        <v>5.625</v>
      </c>
      <c r="G45" s="2" t="str">
        <f>_xll.BDP(Table1[[#This Row],[bbg]],Table1[[#Headers],[security_name]])</f>
        <v>BHP 5 5/8 10/22/79</v>
      </c>
      <c r="H45" s="2" t="str">
        <f>_xll.BDP(Table1[[#This Row],[bbg]],Table1[[#Headers],[INDUSTRY_GROUP]])</f>
        <v>Mining</v>
      </c>
      <c r="I45" s="2" t="str">
        <f>_xll.BDP(Table1[[#This Row],[bbg]],Table1[[#Headers],[nxt_call_dt]])</f>
        <v>22/10/2024</v>
      </c>
      <c r="J45" s="2" t="str">
        <f>_xll.BDP(Table1[[#This Row],[bbg]],Table1[[#Headers],[calc_maturity]])</f>
        <v>22/10/2079</v>
      </c>
      <c r="K45" s="2">
        <f>_xll.BDP(Table1[[#This Row],[bbg]],Table1[[#Headers],[z_sprd_mid]])</f>
        <v>209.59194736256967</v>
      </c>
    </row>
    <row r="49" spans="5:5" x14ac:dyDescent="0.25">
      <c r="E49" s="2">
        <f>COUNTA(E46:E48)</f>
        <v>0</v>
      </c>
    </row>
  </sheetData>
  <pageMargins left="0.7" right="0.7" top="0.75" bottom="0.75" header="0.3" footer="0.3"/>
  <pageSetup paperSize="9" orientation="portrait" horizontalDpi="300" verticalDpi="30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85B82-22DE-4E82-9021-747A9E066DC1}">
  <dimension ref="A1:B207"/>
  <sheetViews>
    <sheetView workbookViewId="0">
      <selection activeCell="B1" sqref="B1"/>
    </sheetView>
  </sheetViews>
  <sheetFormatPr defaultRowHeight="14.5" x14ac:dyDescent="0.35"/>
  <cols>
    <col min="1" max="2" width="22.1796875" bestFit="1" customWidth="1"/>
  </cols>
  <sheetData>
    <row r="1" spans="1:2" x14ac:dyDescent="0.35">
      <c r="A1" t="s">
        <v>117</v>
      </c>
      <c r="B1" t="str" cm="1">
        <f t="array" ref="B1:B185">_xlfn.UNIQUE(A:A)</f>
        <v>Ticker</v>
      </c>
    </row>
    <row r="2" spans="1:2" x14ac:dyDescent="0.35">
      <c r="A2" t="s">
        <v>118</v>
      </c>
      <c r="B2" t="str">
        <v>SOLBBB 5.118 PERP</v>
      </c>
    </row>
    <row r="3" spans="1:2" x14ac:dyDescent="0.35">
      <c r="A3" t="s">
        <v>75</v>
      </c>
      <c r="B3" t="str">
        <v>SOLBBB 5.425 PERP</v>
      </c>
    </row>
    <row r="4" spans="1:2" x14ac:dyDescent="0.35">
      <c r="A4" t="s">
        <v>119</v>
      </c>
      <c r="B4" t="str">
        <v>SOLBBB 4 1/4 PERP</v>
      </c>
    </row>
    <row r="5" spans="1:2" x14ac:dyDescent="0.35">
      <c r="A5" t="s">
        <v>76</v>
      </c>
      <c r="B5" t="str">
        <v>SOLBBB 5.869 PERP</v>
      </c>
    </row>
    <row r="6" spans="1:2" x14ac:dyDescent="0.35">
      <c r="A6" t="s">
        <v>120</v>
      </c>
      <c r="B6" t="str">
        <v>BAYNGR 2 3/8 04/02/75</v>
      </c>
    </row>
    <row r="7" spans="1:2" x14ac:dyDescent="0.35">
      <c r="A7" t="s">
        <v>121</v>
      </c>
      <c r="B7" t="str">
        <v>BAYNGR 3 3/4 07/01/74</v>
      </c>
    </row>
    <row r="8" spans="1:2" x14ac:dyDescent="0.35">
      <c r="A8" t="s">
        <v>122</v>
      </c>
      <c r="B8" t="str">
        <v>BAYNGR 2 3/8 11/12/79</v>
      </c>
    </row>
    <row r="9" spans="1:2" x14ac:dyDescent="0.35">
      <c r="A9" t="s">
        <v>29</v>
      </c>
      <c r="B9" t="str">
        <v>BAYNGR 3 1/8 11/12/79</v>
      </c>
    </row>
    <row r="10" spans="1:2" x14ac:dyDescent="0.35">
      <c r="A10" t="s">
        <v>36</v>
      </c>
      <c r="B10" t="str">
        <v>BNFP 1 3/4 PERP</v>
      </c>
    </row>
    <row r="11" spans="1:2" x14ac:dyDescent="0.35">
      <c r="B11">
        <v>0</v>
      </c>
    </row>
    <row r="12" spans="1:2" x14ac:dyDescent="0.35">
      <c r="A12" t="s">
        <v>123</v>
      </c>
      <c r="B12" t="str">
        <v>ERFFP 2 7/8 PERP</v>
      </c>
    </row>
    <row r="13" spans="1:2" x14ac:dyDescent="0.35">
      <c r="A13" t="s">
        <v>124</v>
      </c>
      <c r="B13" t="str">
        <v>ERFFP 4 7/8 PERP</v>
      </c>
    </row>
    <row r="14" spans="1:2" x14ac:dyDescent="0.35">
      <c r="A14" t="s">
        <v>125</v>
      </c>
      <c r="B14" t="str">
        <v>ERFFP 3 1/4 PERP</v>
      </c>
    </row>
    <row r="15" spans="1:2" x14ac:dyDescent="0.35">
      <c r="A15" t="s">
        <v>62</v>
      </c>
      <c r="B15" t="str">
        <v>MRKGR 2 5/8 12/12/74</v>
      </c>
    </row>
    <row r="16" spans="1:2" x14ac:dyDescent="0.35">
      <c r="A16" t="s">
        <v>126</v>
      </c>
      <c r="B16" t="str">
        <v>MRKGR 3 3/8 12/12/74</v>
      </c>
    </row>
    <row r="17" spans="1:2" x14ac:dyDescent="0.35">
      <c r="A17" t="s">
        <v>61</v>
      </c>
      <c r="B17" t="str">
        <v>MRKGR 1 5/8 06/25/79</v>
      </c>
    </row>
    <row r="18" spans="1:2" x14ac:dyDescent="0.35">
      <c r="A18" t="s">
        <v>63</v>
      </c>
      <c r="B18" t="str">
        <v>MRKGR 2 7/8 06/25/79</v>
      </c>
    </row>
    <row r="19" spans="1:2" x14ac:dyDescent="0.35">
      <c r="A19" t="s">
        <v>127</v>
      </c>
      <c r="B19" t="str">
        <v>AKEFP 4 3/4 PERP</v>
      </c>
    </row>
    <row r="20" spans="1:2" x14ac:dyDescent="0.35">
      <c r="A20" t="s">
        <v>27</v>
      </c>
      <c r="B20" t="str">
        <v>AKEFP 2 3/4 PERP</v>
      </c>
    </row>
    <row r="21" spans="1:2" x14ac:dyDescent="0.35">
      <c r="A21" t="s">
        <v>128</v>
      </c>
      <c r="B21" t="str">
        <v>AKEFP 1 1/2 PERP</v>
      </c>
    </row>
    <row r="22" spans="1:2" x14ac:dyDescent="0.35">
      <c r="A22" t="s">
        <v>60</v>
      </c>
      <c r="B22" t="str">
        <v>LXSGR 4 1/2 12/06/76</v>
      </c>
    </row>
    <row r="23" spans="1:2" x14ac:dyDescent="0.35">
      <c r="A23" t="s">
        <v>129</v>
      </c>
      <c r="B23" t="str">
        <v>LHNVX 3 PERP</v>
      </c>
    </row>
    <row r="24" spans="1:2" x14ac:dyDescent="0.35">
      <c r="A24" t="s">
        <v>56</v>
      </c>
      <c r="B24" t="str">
        <v>EVKGR 2 1/8 07/07/77</v>
      </c>
    </row>
    <row r="25" spans="1:2" x14ac:dyDescent="0.35">
      <c r="B25" t="str">
        <v>DBHNGR 0.95 PERP</v>
      </c>
    </row>
    <row r="26" spans="1:2" x14ac:dyDescent="0.35">
      <c r="A26" t="s">
        <v>130</v>
      </c>
      <c r="B26" t="str">
        <v>DBHNGR 1.6 PERP</v>
      </c>
    </row>
    <row r="27" spans="1:2" x14ac:dyDescent="0.35">
      <c r="A27" t="s">
        <v>39</v>
      </c>
      <c r="B27" t="str">
        <v>OMVAV 5 1/4 PERP</v>
      </c>
    </row>
    <row r="28" spans="1:2" x14ac:dyDescent="0.35">
      <c r="B28" t="str">
        <v>OMVAV 2 7/8 PERP</v>
      </c>
    </row>
    <row r="29" spans="1:2" x14ac:dyDescent="0.35">
      <c r="A29" t="s">
        <v>65</v>
      </c>
      <c r="B29" t="str">
        <v>OMVAV 6 1/4 PERP</v>
      </c>
    </row>
    <row r="30" spans="1:2" x14ac:dyDescent="0.35">
      <c r="A30" t="s">
        <v>131</v>
      </c>
      <c r="B30" t="str">
        <v>REPSM 3 7/8 PERP</v>
      </c>
    </row>
    <row r="31" spans="1:2" x14ac:dyDescent="0.35">
      <c r="A31" t="s">
        <v>66</v>
      </c>
      <c r="B31" t="str">
        <v>REPSM 4 1/2 03/25/75</v>
      </c>
    </row>
    <row r="32" spans="1:2" x14ac:dyDescent="0.35">
      <c r="A32" t="s">
        <v>132</v>
      </c>
      <c r="B32" t="str">
        <v>REPSM 3 3/4 PERP</v>
      </c>
    </row>
    <row r="33" spans="1:2" x14ac:dyDescent="0.35">
      <c r="A33" t="s">
        <v>133</v>
      </c>
      <c r="B33" t="str">
        <v>REPSM 4.247 PERP</v>
      </c>
    </row>
    <row r="34" spans="1:2" x14ac:dyDescent="0.35">
      <c r="A34" t="s">
        <v>134</v>
      </c>
      <c r="B34" t="str">
        <v>TOTAL 2 1/4 PERP</v>
      </c>
    </row>
    <row r="35" spans="1:2" x14ac:dyDescent="0.35">
      <c r="A35" t="s">
        <v>135</v>
      </c>
      <c r="B35" t="str">
        <v>TOTAL 3 7/8 PERP</v>
      </c>
    </row>
    <row r="36" spans="1:2" x14ac:dyDescent="0.35">
      <c r="A36" t="s">
        <v>82</v>
      </c>
      <c r="B36" t="str">
        <v>TOTAL 2.708 PERP</v>
      </c>
    </row>
    <row r="37" spans="1:2" x14ac:dyDescent="0.35">
      <c r="A37" t="s">
        <v>84</v>
      </c>
      <c r="B37" t="str">
        <v>TOTAL 1 3/4 PERP</v>
      </c>
    </row>
    <row r="38" spans="1:2" x14ac:dyDescent="0.35">
      <c r="A38" t="s">
        <v>83</v>
      </c>
      <c r="B38" t="str">
        <v>TOTAL 2 5/8 PERP</v>
      </c>
    </row>
    <row r="39" spans="1:2" x14ac:dyDescent="0.35">
      <c r="A39" t="s">
        <v>136</v>
      </c>
      <c r="B39" t="str">
        <v>TOTAL 3.369 PERP</v>
      </c>
    </row>
    <row r="40" spans="1:2" x14ac:dyDescent="0.35">
      <c r="A40" t="s">
        <v>137</v>
      </c>
      <c r="B40" t="str">
        <v>BHP 4 3/4 04/22/76</v>
      </c>
    </row>
    <row r="41" spans="1:2" x14ac:dyDescent="0.35">
      <c r="A41" t="s">
        <v>85</v>
      </c>
      <c r="B41" t="str">
        <v>BHP 5 5/8 10/22/79</v>
      </c>
    </row>
    <row r="42" spans="1:2" x14ac:dyDescent="0.35">
      <c r="B42" t="str">
        <v>BHP 6 3/4 10/19/75</v>
      </c>
    </row>
    <row r="43" spans="1:2" x14ac:dyDescent="0.35">
      <c r="A43" t="s">
        <v>138</v>
      </c>
      <c r="B43" t="str">
        <v>BHP 6 1/4 10/19/75</v>
      </c>
    </row>
    <row r="44" spans="1:2" x14ac:dyDescent="0.35">
      <c r="A44" t="s">
        <v>32</v>
      </c>
      <c r="B44" t="str">
        <v>BHP 6 1/2 10/22/77</v>
      </c>
    </row>
    <row r="45" spans="1:2" x14ac:dyDescent="0.35">
      <c r="A45" t="s">
        <v>35</v>
      </c>
      <c r="B45" t="str">
        <v>AMXLMM 6 3/8 09/06/73</v>
      </c>
    </row>
    <row r="46" spans="1:2" x14ac:dyDescent="0.35">
      <c r="A46" t="s">
        <v>34</v>
      </c>
      <c r="B46" t="str">
        <v>BERTEL 3 04/23/75</v>
      </c>
    </row>
    <row r="47" spans="1:2" x14ac:dyDescent="0.35">
      <c r="A47" t="s">
        <v>33</v>
      </c>
      <c r="B47" t="str">
        <v>BERTEL 3 1/2 04/23/75</v>
      </c>
    </row>
    <row r="48" spans="1:2" x14ac:dyDescent="0.35">
      <c r="B48" t="str">
        <v>KPN 7 03/28/73</v>
      </c>
    </row>
    <row r="49" spans="1:2" x14ac:dyDescent="0.35">
      <c r="A49" t="s">
        <v>28</v>
      </c>
      <c r="B49" t="str">
        <v>KPN 2 PERP</v>
      </c>
    </row>
    <row r="50" spans="1:2" x14ac:dyDescent="0.35">
      <c r="A50" t="s">
        <v>28</v>
      </c>
      <c r="B50" t="str">
        <v>TELIAS 3 04/04/78</v>
      </c>
    </row>
    <row r="51" spans="1:2" x14ac:dyDescent="0.35">
      <c r="A51" t="s">
        <v>30</v>
      </c>
      <c r="B51" t="str">
        <v>TELIAS 1 3/8 05/11/81</v>
      </c>
    </row>
    <row r="52" spans="1:2" x14ac:dyDescent="0.35">
      <c r="A52" t="s">
        <v>31</v>
      </c>
      <c r="B52" t="str">
        <v>SESGFP 4 5/8 PERP</v>
      </c>
    </row>
    <row r="53" spans="1:2" x14ac:dyDescent="0.35">
      <c r="B53" t="str">
        <v>SESGFP 5 5/8 PERP</v>
      </c>
    </row>
    <row r="54" spans="1:2" x14ac:dyDescent="0.35">
      <c r="A54" t="s">
        <v>139</v>
      </c>
      <c r="B54" t="str">
        <v>ORAFP 4 PERP</v>
      </c>
    </row>
    <row r="55" spans="1:2" x14ac:dyDescent="0.35">
      <c r="A55" t="s">
        <v>140</v>
      </c>
      <c r="B55" t="str">
        <v>ORAFP 5 1/4 PERP</v>
      </c>
    </row>
    <row r="56" spans="1:2" x14ac:dyDescent="0.35">
      <c r="A56" t="s">
        <v>141</v>
      </c>
      <c r="B56" t="str">
        <v>ORAFP 2 3/8 PERP</v>
      </c>
    </row>
    <row r="57" spans="1:2" x14ac:dyDescent="0.35">
      <c r="A57" t="s">
        <v>142</v>
      </c>
      <c r="B57" t="str">
        <v>ORAFP 5 PERP</v>
      </c>
    </row>
    <row r="58" spans="1:2" x14ac:dyDescent="0.35">
      <c r="A58" t="s">
        <v>143</v>
      </c>
      <c r="B58" t="str">
        <v>ORAFP 1 3/4 PERP</v>
      </c>
    </row>
    <row r="59" spans="1:2" x14ac:dyDescent="0.35">
      <c r="A59" t="s">
        <v>144</v>
      </c>
      <c r="B59" t="str">
        <v>ORAFP 5 7/8 PERP</v>
      </c>
    </row>
    <row r="60" spans="1:2" x14ac:dyDescent="0.35">
      <c r="B60" t="str">
        <v>ORAFP 5 3/4 PERP</v>
      </c>
    </row>
    <row r="61" spans="1:2" x14ac:dyDescent="0.35">
      <c r="A61" t="s">
        <v>145</v>
      </c>
      <c r="B61" t="str">
        <v>TELEFO 3 3/4 PERP</v>
      </c>
    </row>
    <row r="62" spans="1:2" x14ac:dyDescent="0.35">
      <c r="A62" t="s">
        <v>146</v>
      </c>
      <c r="B62" t="str">
        <v>TELEFO 2 5/8 PERP</v>
      </c>
    </row>
    <row r="63" spans="1:2" x14ac:dyDescent="0.35">
      <c r="A63" t="s">
        <v>68</v>
      </c>
      <c r="B63" t="str">
        <v>TELEFO 3 PERP</v>
      </c>
    </row>
    <row r="64" spans="1:2" x14ac:dyDescent="0.35">
      <c r="A64" t="s">
        <v>100</v>
      </c>
      <c r="B64" t="str">
        <v>TELEFO 5 7/8 PERP</v>
      </c>
    </row>
    <row r="65" spans="1:2" x14ac:dyDescent="0.35">
      <c r="A65" t="s">
        <v>67</v>
      </c>
      <c r="B65" t="str">
        <v>TELEFO 4 3/8 PERP</v>
      </c>
    </row>
    <row r="66" spans="1:2" x14ac:dyDescent="0.35">
      <c r="A66" t="s">
        <v>69</v>
      </c>
      <c r="B66" t="str">
        <v>TELEFO 3 7/8 PERP</v>
      </c>
    </row>
    <row r="67" spans="1:2" x14ac:dyDescent="0.35">
      <c r="A67" t="s">
        <v>147</v>
      </c>
      <c r="B67" t="str">
        <v>TELEFO 2.502 PERP</v>
      </c>
    </row>
    <row r="68" spans="1:2" x14ac:dyDescent="0.35">
      <c r="B68" t="str">
        <v>TELEFO 2 7/8 PERP</v>
      </c>
    </row>
    <row r="69" spans="1:2" x14ac:dyDescent="0.35">
      <c r="B69" t="str">
        <v>VOD 3.1 01/03/79</v>
      </c>
    </row>
    <row r="70" spans="1:2" x14ac:dyDescent="0.35">
      <c r="A70" t="s">
        <v>148</v>
      </c>
      <c r="B70" t="str">
        <v>VOD 4.2 10/03/78</v>
      </c>
    </row>
    <row r="71" spans="1:2" x14ac:dyDescent="0.35">
      <c r="A71" t="s">
        <v>78</v>
      </c>
      <c r="B71" t="str">
        <v>VOD 4 7/8 10/03/78</v>
      </c>
    </row>
    <row r="72" spans="1:2" x14ac:dyDescent="0.35">
      <c r="A72" t="s">
        <v>81</v>
      </c>
      <c r="B72" t="str">
        <v>VOD 6 1/4 10/03/78</v>
      </c>
    </row>
    <row r="73" spans="1:2" x14ac:dyDescent="0.35">
      <c r="A73" t="s">
        <v>149</v>
      </c>
      <c r="B73" t="str">
        <v>VOD 7 04/04/79</v>
      </c>
    </row>
    <row r="74" spans="1:2" x14ac:dyDescent="0.35">
      <c r="A74" t="s">
        <v>150</v>
      </c>
      <c r="B74" t="str">
        <v>BRITEL 1.874 08/18/80</v>
      </c>
    </row>
    <row r="75" spans="1:2" x14ac:dyDescent="0.35">
      <c r="A75" t="s">
        <v>80</v>
      </c>
      <c r="B75" t="str">
        <v>IFXGR 2 7/8 PERP</v>
      </c>
    </row>
    <row r="76" spans="1:2" x14ac:dyDescent="0.35">
      <c r="A76" t="s">
        <v>151</v>
      </c>
      <c r="B76" t="str">
        <v>IFXGR 3 5/8 PERP</v>
      </c>
    </row>
    <row r="77" spans="1:2" x14ac:dyDescent="0.35">
      <c r="A77" t="s">
        <v>79</v>
      </c>
      <c r="B77" t="str">
        <v>T 2 7/8 PERP</v>
      </c>
    </row>
    <row r="78" spans="1:2" x14ac:dyDescent="0.35">
      <c r="B78" t="str">
        <v>ENGIFP 4 3/4 PERP</v>
      </c>
    </row>
    <row r="79" spans="1:2" x14ac:dyDescent="0.35">
      <c r="A79" t="s">
        <v>90</v>
      </c>
      <c r="B79" t="str">
        <v>ENGIFP 1 3/8 PERP</v>
      </c>
    </row>
    <row r="80" spans="1:2" x14ac:dyDescent="0.35">
      <c r="A80" t="s">
        <v>92</v>
      </c>
      <c r="B80" t="str">
        <v>ENGIFP 3 7/8 PERP</v>
      </c>
    </row>
    <row r="81" spans="1:2" x14ac:dyDescent="0.35">
      <c r="A81" t="s">
        <v>91</v>
      </c>
      <c r="B81" t="str">
        <v>ENGIFP 3 1/4 PERP</v>
      </c>
    </row>
    <row r="82" spans="1:2" x14ac:dyDescent="0.35">
      <c r="A82" t="s">
        <v>93</v>
      </c>
      <c r="B82" t="str">
        <v>ENGIFP 1 5/8 PERP</v>
      </c>
    </row>
    <row r="83" spans="1:2" x14ac:dyDescent="0.35">
      <c r="A83" t="s">
        <v>94</v>
      </c>
      <c r="B83" t="str">
        <v>SEVFP 3 PERP</v>
      </c>
    </row>
    <row r="84" spans="1:2" x14ac:dyDescent="0.35">
      <c r="A84" t="s">
        <v>152</v>
      </c>
      <c r="B84" t="str">
        <v>SEVFP 2 1/2 PERP</v>
      </c>
    </row>
    <row r="85" spans="1:2" x14ac:dyDescent="0.35">
      <c r="A85" t="s">
        <v>153</v>
      </c>
      <c r="B85" t="str">
        <v>SEVFP 2 7/8 PERP</v>
      </c>
    </row>
    <row r="86" spans="1:2" x14ac:dyDescent="0.35">
      <c r="A86" t="s">
        <v>154</v>
      </c>
      <c r="B86" t="str">
        <v>SEVFP 1 5/8 PERP</v>
      </c>
    </row>
    <row r="87" spans="1:2" x14ac:dyDescent="0.35">
      <c r="A87" t="s">
        <v>101</v>
      </c>
      <c r="B87" t="str">
        <v>EDF 4 1/8 PERP</v>
      </c>
    </row>
    <row r="88" spans="1:2" x14ac:dyDescent="0.35">
      <c r="B88" t="str">
        <v>EDF 4 PERP</v>
      </c>
    </row>
    <row r="89" spans="1:2" x14ac:dyDescent="0.35">
      <c r="A89" t="s">
        <v>155</v>
      </c>
      <c r="B89" t="str">
        <v>EDF 5 3/8 PERP</v>
      </c>
    </row>
    <row r="90" spans="1:2" x14ac:dyDescent="0.35">
      <c r="A90" t="s">
        <v>55</v>
      </c>
      <c r="B90" t="str">
        <v>EDF 5 PERP</v>
      </c>
    </row>
    <row r="91" spans="1:2" x14ac:dyDescent="0.35">
      <c r="A91" t="s">
        <v>156</v>
      </c>
      <c r="B91" t="str">
        <v>EDF 3 PERP</v>
      </c>
    </row>
    <row r="92" spans="1:2" x14ac:dyDescent="0.35">
      <c r="A92" t="s">
        <v>157</v>
      </c>
      <c r="B92" t="str">
        <v>EDF 6 PERP</v>
      </c>
    </row>
    <row r="93" spans="1:2" x14ac:dyDescent="0.35">
      <c r="A93" t="s">
        <v>158</v>
      </c>
      <c r="B93" t="str">
        <v>EDF 5 7/8 PERP</v>
      </c>
    </row>
    <row r="94" spans="1:2" x14ac:dyDescent="0.35">
      <c r="A94" t="s">
        <v>159</v>
      </c>
      <c r="B94" t="str">
        <v>EDF 5 1/4 PERP</v>
      </c>
    </row>
    <row r="95" spans="1:2" x14ac:dyDescent="0.35">
      <c r="A95" t="s">
        <v>74</v>
      </c>
      <c r="B95" t="str">
        <v>EDF 5 5/8 PERP</v>
      </c>
    </row>
    <row r="96" spans="1:2" x14ac:dyDescent="0.35">
      <c r="A96" t="s">
        <v>160</v>
      </c>
      <c r="B96" t="str">
        <v>ENBW 3 5/8 04/02/76</v>
      </c>
    </row>
    <row r="97" spans="1:2" x14ac:dyDescent="0.35">
      <c r="A97" t="s">
        <v>161</v>
      </c>
      <c r="B97" t="str">
        <v>ENBW 3 3/8 04/05/77</v>
      </c>
    </row>
    <row r="98" spans="1:2" x14ac:dyDescent="0.35">
      <c r="B98" t="str">
        <v>ENBW 1 1/8 11/05/79</v>
      </c>
    </row>
    <row r="99" spans="1:2" x14ac:dyDescent="0.35">
      <c r="A99" t="s">
        <v>40</v>
      </c>
      <c r="B99" t="str">
        <v>ENBW 1 5/8 08/05/79</v>
      </c>
    </row>
    <row r="100" spans="1:2" x14ac:dyDescent="0.35">
      <c r="A100" t="s">
        <v>162</v>
      </c>
      <c r="B100" t="str">
        <v>ENBW 5 1/8 04/05/77</v>
      </c>
    </row>
    <row r="101" spans="1:2" x14ac:dyDescent="0.35">
      <c r="A101" t="s">
        <v>42</v>
      </c>
      <c r="B101" t="str">
        <v>RWE 2 3/4 04/21/75</v>
      </c>
    </row>
    <row r="102" spans="1:2" x14ac:dyDescent="0.35">
      <c r="A102" t="s">
        <v>163</v>
      </c>
      <c r="B102" t="str">
        <v>RWE 3 1/2 04/21/75</v>
      </c>
    </row>
    <row r="103" spans="1:2" x14ac:dyDescent="0.35">
      <c r="A103" t="s">
        <v>164</v>
      </c>
      <c r="B103" t="str">
        <v>RWE 6 5/8 07/30/75</v>
      </c>
    </row>
    <row r="104" spans="1:2" x14ac:dyDescent="0.35">
      <c r="A104" t="s">
        <v>45</v>
      </c>
      <c r="B104" t="str">
        <v>TENN 2.995 PERP</v>
      </c>
    </row>
    <row r="105" spans="1:2" x14ac:dyDescent="0.35">
      <c r="A105" t="s">
        <v>44</v>
      </c>
      <c r="B105" t="str">
        <v>VATFAL 3 03/19/77</v>
      </c>
    </row>
    <row r="106" spans="1:2" x14ac:dyDescent="0.35">
      <c r="A106" t="s">
        <v>41</v>
      </c>
      <c r="B106" t="str">
        <v>VATFAL 6.1 11/19/78</v>
      </c>
    </row>
    <row r="107" spans="1:2" x14ac:dyDescent="0.35">
      <c r="A107" t="s">
        <v>43</v>
      </c>
      <c r="B107" t="str">
        <v>ENELIM 5 01/15/75</v>
      </c>
    </row>
    <row r="108" spans="1:2" x14ac:dyDescent="0.35">
      <c r="B108" t="str">
        <v>ENELIM 2 1/2 11/24/78</v>
      </c>
    </row>
    <row r="109" spans="1:2" x14ac:dyDescent="0.35">
      <c r="A109" t="s">
        <v>165</v>
      </c>
      <c r="B109" t="str">
        <v>ENELIM 5.451 01/10/74</v>
      </c>
    </row>
    <row r="110" spans="1:2" x14ac:dyDescent="0.35">
      <c r="A110" t="s">
        <v>165</v>
      </c>
      <c r="B110" t="str">
        <v>ENELIM 3 1/2 05/24/80</v>
      </c>
    </row>
    <row r="111" spans="1:2" x14ac:dyDescent="0.35">
      <c r="A111" t="s">
        <v>49</v>
      </c>
      <c r="B111" t="str">
        <v>ENELIM 3 3/8 11/24/81</v>
      </c>
    </row>
    <row r="112" spans="1:2" x14ac:dyDescent="0.35">
      <c r="A112" t="s">
        <v>166</v>
      </c>
      <c r="B112" t="str">
        <v>ENELIM 7 3/4 09/10/75</v>
      </c>
    </row>
    <row r="113" spans="1:2" x14ac:dyDescent="0.35">
      <c r="A113" t="s">
        <v>48</v>
      </c>
      <c r="B113" t="str">
        <v>ENELIM 6 5/8 09/15/76</v>
      </c>
    </row>
    <row r="114" spans="1:2" x14ac:dyDescent="0.35">
      <c r="A114" t="s">
        <v>50</v>
      </c>
      <c r="B114" t="str">
        <v>ENELIM 8 3/4 09/24/73</v>
      </c>
    </row>
    <row r="115" spans="1:2" x14ac:dyDescent="0.35">
      <c r="A115" t="s">
        <v>72</v>
      </c>
      <c r="B115" t="str">
        <v>IBESM 1 7/8 PERP</v>
      </c>
    </row>
    <row r="116" spans="1:2" x14ac:dyDescent="0.35">
      <c r="A116" t="s">
        <v>167</v>
      </c>
      <c r="B116" t="str">
        <v>IBESM 2 5/8 PERP</v>
      </c>
    </row>
    <row r="117" spans="1:2" x14ac:dyDescent="0.35">
      <c r="A117" t="s">
        <v>73</v>
      </c>
      <c r="B117" t="str">
        <v>IBESM 3 1/4 PERP</v>
      </c>
    </row>
    <row r="118" spans="1:2" x14ac:dyDescent="0.35">
      <c r="A118" t="s">
        <v>168</v>
      </c>
      <c r="B118" t="str">
        <v>NTGYSM 4 1/8 PERP</v>
      </c>
    </row>
    <row r="119" spans="1:2" x14ac:dyDescent="0.35">
      <c r="A119" t="s">
        <v>88</v>
      </c>
      <c r="B119" t="str">
        <v>NTGYSM 3 3/8 PERP</v>
      </c>
    </row>
    <row r="120" spans="1:2" x14ac:dyDescent="0.35">
      <c r="A120" t="s">
        <v>169</v>
      </c>
      <c r="B120" t="str">
        <v>CNALN 3 04/10/76</v>
      </c>
    </row>
    <row r="121" spans="1:2" x14ac:dyDescent="0.35">
      <c r="A121" t="s">
        <v>170</v>
      </c>
      <c r="B121" t="str">
        <v>CNALN 5 1/4 04/10/75</v>
      </c>
    </row>
    <row r="122" spans="1:2" x14ac:dyDescent="0.35">
      <c r="A122" t="s">
        <v>171</v>
      </c>
      <c r="B122" t="str">
        <v>NGGLN 1 5/8 12/05/79</v>
      </c>
    </row>
    <row r="123" spans="1:2" x14ac:dyDescent="0.35">
      <c r="A123" t="s">
        <v>172</v>
      </c>
      <c r="B123" t="str">
        <v>NGGLN 2 1/8 09/05/82</v>
      </c>
    </row>
    <row r="124" spans="1:2" x14ac:dyDescent="0.35">
      <c r="A124" t="s">
        <v>51</v>
      </c>
      <c r="B124" t="str">
        <v>NGGLN 5 5/8 06/18/73</v>
      </c>
    </row>
    <row r="125" spans="1:2" x14ac:dyDescent="0.35">
      <c r="A125" t="s">
        <v>52</v>
      </c>
      <c r="B125" t="str">
        <v>SSELN 2 3/8 PERP</v>
      </c>
    </row>
    <row r="126" spans="1:2" x14ac:dyDescent="0.35">
      <c r="A126" t="s">
        <v>54</v>
      </c>
      <c r="B126" t="str">
        <v>SSELN 3 7/8 PERP</v>
      </c>
    </row>
    <row r="127" spans="1:2" x14ac:dyDescent="0.35">
      <c r="A127" t="s">
        <v>53</v>
      </c>
      <c r="B127" t="str">
        <v>SSELN 3 5/8 09/16/77</v>
      </c>
    </row>
    <row r="128" spans="1:2" x14ac:dyDescent="0.35">
      <c r="A128" t="s">
        <v>173</v>
      </c>
      <c r="B128" t="str">
        <v>SSELN 4 3/4 09/16/77</v>
      </c>
    </row>
    <row r="129" spans="1:2" x14ac:dyDescent="0.35">
      <c r="A129" t="s">
        <v>174</v>
      </c>
      <c r="B129" t="str">
        <v>ALLRNV 1 5/8 PERP</v>
      </c>
    </row>
    <row r="130" spans="1:2" x14ac:dyDescent="0.35">
      <c r="A130" t="s">
        <v>175</v>
      </c>
      <c r="B130" t="str">
        <v>ORSTED 3 11/06/15</v>
      </c>
    </row>
    <row r="131" spans="1:2" x14ac:dyDescent="0.35">
      <c r="A131" t="s">
        <v>58</v>
      </c>
      <c r="B131" t="str">
        <v>ORSTED 6 1/4 06/26/13</v>
      </c>
    </row>
    <row r="132" spans="1:2" x14ac:dyDescent="0.35">
      <c r="A132" t="s">
        <v>64</v>
      </c>
      <c r="B132" t="str">
        <v>ORSTED 2 1/4 11/24/17</v>
      </c>
    </row>
    <row r="133" spans="1:2" x14ac:dyDescent="0.35">
      <c r="A133" t="s">
        <v>176</v>
      </c>
      <c r="B133" t="str">
        <v>ORSTED 1 3/4 12/09/19</v>
      </c>
    </row>
    <row r="134" spans="1:2" x14ac:dyDescent="0.35">
      <c r="A134" t="s">
        <v>37</v>
      </c>
      <c r="B134" t="str">
        <v>STEDIN 3 1/4 PERP</v>
      </c>
    </row>
    <row r="135" spans="1:2" x14ac:dyDescent="0.35">
      <c r="A135" t="s">
        <v>38</v>
      </c>
      <c r="B135" t="str">
        <v>EDPPL 5 3/8 09/16/75</v>
      </c>
    </row>
    <row r="136" spans="1:2" x14ac:dyDescent="0.35">
      <c r="A136" t="s">
        <v>177</v>
      </c>
      <c r="B136" t="str">
        <v>EDPPL 4.496 04/30/79</v>
      </c>
    </row>
    <row r="137" spans="1:2" x14ac:dyDescent="0.35">
      <c r="A137" t="s">
        <v>178</v>
      </c>
      <c r="B137" t="str">
        <v>EDPPL 1.7 07/20/80</v>
      </c>
    </row>
    <row r="138" spans="1:2" x14ac:dyDescent="0.35">
      <c r="A138" t="s">
        <v>179</v>
      </c>
      <c r="B138" t="str">
        <v>ELIASO 2 3/4 PERP</v>
      </c>
    </row>
    <row r="139" spans="1:2" x14ac:dyDescent="0.35">
      <c r="A139" t="s">
        <v>180</v>
      </c>
      <c r="B139" t="str">
        <v>VLVY 4.2 06/10/75</v>
      </c>
    </row>
    <row r="140" spans="1:2" x14ac:dyDescent="0.35">
      <c r="A140" t="s">
        <v>77</v>
      </c>
      <c r="B140" t="str">
        <v>VLVY 4.85 03/10/78</v>
      </c>
    </row>
    <row r="141" spans="1:2" x14ac:dyDescent="0.35">
      <c r="A141" t="s">
        <v>181</v>
      </c>
      <c r="B141" t="str">
        <v>VW 3 3/4 PERP</v>
      </c>
    </row>
    <row r="142" spans="1:2" x14ac:dyDescent="0.35">
      <c r="A142" t="s">
        <v>182</v>
      </c>
      <c r="B142" t="str">
        <v>VW 2 1/2 PERP</v>
      </c>
    </row>
    <row r="143" spans="1:2" x14ac:dyDescent="0.35">
      <c r="A143" t="s">
        <v>183</v>
      </c>
      <c r="B143" t="str">
        <v>VW 2.7 PERP</v>
      </c>
    </row>
    <row r="144" spans="1:2" x14ac:dyDescent="0.35">
      <c r="A144" t="s">
        <v>184</v>
      </c>
      <c r="B144" t="str">
        <v>VW 5 1/8 PERP</v>
      </c>
    </row>
    <row r="145" spans="1:2" x14ac:dyDescent="0.35">
      <c r="A145" t="s">
        <v>185</v>
      </c>
      <c r="B145" t="str">
        <v>VW 3 3/8 PERP</v>
      </c>
    </row>
    <row r="146" spans="1:2" x14ac:dyDescent="0.35">
      <c r="A146" t="s">
        <v>71</v>
      </c>
      <c r="B146" t="str">
        <v>VW 4 5/8 PERP</v>
      </c>
    </row>
    <row r="147" spans="1:2" x14ac:dyDescent="0.35">
      <c r="A147" t="s">
        <v>70</v>
      </c>
      <c r="B147" t="str">
        <v>VW 3 7/8 PERP</v>
      </c>
    </row>
    <row r="148" spans="1:2" x14ac:dyDescent="0.35">
      <c r="A148" t="s">
        <v>186</v>
      </c>
      <c r="B148" t="str">
        <v>VW 3 1/2 PERP</v>
      </c>
    </row>
    <row r="149" spans="1:2" x14ac:dyDescent="0.35">
      <c r="A149" t="s">
        <v>187</v>
      </c>
      <c r="B149" t="str">
        <v>ACFP 4 1/8 PERP</v>
      </c>
    </row>
    <row r="150" spans="1:2" x14ac:dyDescent="0.35">
      <c r="A150" t="s">
        <v>47</v>
      </c>
      <c r="B150" t="str">
        <v>ACFP 4 3/8 PERP</v>
      </c>
    </row>
    <row r="151" spans="1:2" x14ac:dyDescent="0.35">
      <c r="A151" t="s">
        <v>46</v>
      </c>
      <c r="B151" t="str">
        <v>ACFP 2 5/8 PERP</v>
      </c>
    </row>
    <row r="152" spans="1:2" x14ac:dyDescent="0.35">
      <c r="A152" t="s">
        <v>188</v>
      </c>
      <c r="B152" t="str">
        <v>AFFP 6 1/4 PERP</v>
      </c>
    </row>
    <row r="153" spans="1:2" x14ac:dyDescent="0.35">
      <c r="A153" t="s">
        <v>89</v>
      </c>
      <c r="B153" t="str">
        <v>LHAGR 5 1/8 08/12/75</v>
      </c>
    </row>
    <row r="154" spans="1:2" x14ac:dyDescent="0.35">
      <c r="A154" t="s">
        <v>189</v>
      </c>
      <c r="B154" t="str">
        <v>WIEAV 5 PERP</v>
      </c>
    </row>
    <row r="155" spans="1:2" x14ac:dyDescent="0.35">
      <c r="A155" t="s">
        <v>96</v>
      </c>
      <c r="B155" t="str">
        <v>FERSM 2.124 PERP</v>
      </c>
    </row>
    <row r="156" spans="1:2" x14ac:dyDescent="0.35">
      <c r="A156" t="s">
        <v>190</v>
      </c>
      <c r="B156" t="str">
        <v>SBRYLN 6 1/2 PERP</v>
      </c>
    </row>
    <row r="157" spans="1:2" x14ac:dyDescent="0.35">
      <c r="A157" t="s">
        <v>95</v>
      </c>
      <c r="B157" t="str">
        <v>DBOERS 2 3/4 02/05/41</v>
      </c>
    </row>
    <row r="158" spans="1:2" x14ac:dyDescent="0.35">
      <c r="A158" t="s">
        <v>98</v>
      </c>
      <c r="B158" t="str">
        <v>ANNGR 4 PERP</v>
      </c>
    </row>
    <row r="159" spans="1:2" x14ac:dyDescent="0.35">
      <c r="A159" t="s">
        <v>191</v>
      </c>
      <c r="B159" t="str">
        <v>ULFP 2 1/8 PERP</v>
      </c>
    </row>
    <row r="160" spans="1:2" x14ac:dyDescent="0.35">
      <c r="A160" t="s">
        <v>192</v>
      </c>
      <c r="B160" t="str">
        <v>ULFP 2 7/8 PERP</v>
      </c>
    </row>
    <row r="161" spans="1:2" x14ac:dyDescent="0.35">
      <c r="A161" t="s">
        <v>97</v>
      </c>
      <c r="B161" t="str">
        <v>AKFAST 3 7/8 10/05/78</v>
      </c>
    </row>
    <row r="162" spans="1:2" x14ac:dyDescent="0.35">
      <c r="A162" t="s">
        <v>192</v>
      </c>
      <c r="B162" t="str">
        <v>AKFAST 2.249 05/17/81</v>
      </c>
    </row>
    <row r="163" spans="1:2" x14ac:dyDescent="0.35">
      <c r="A163" t="s">
        <v>193</v>
      </c>
      <c r="B163" t="str">
        <v>BALDER 3 03/07/78</v>
      </c>
    </row>
    <row r="164" spans="1:2" x14ac:dyDescent="0.35">
      <c r="B164" t="str">
        <v>TLGGR 3 3/8 PERP</v>
      </c>
    </row>
    <row r="165" spans="1:2" x14ac:dyDescent="0.35">
      <c r="A165" t="s">
        <v>194</v>
      </c>
      <c r="B165" t="str">
        <v>HEIBOS 3.248 PERP</v>
      </c>
    </row>
    <row r="166" spans="1:2" x14ac:dyDescent="0.35">
      <c r="A166" t="s">
        <v>195</v>
      </c>
      <c r="B166" t="str">
        <v>SBBBSS 4 5/8 PERP</v>
      </c>
    </row>
    <row r="167" spans="1:2" x14ac:dyDescent="0.35">
      <c r="A167" t="s">
        <v>26</v>
      </c>
      <c r="B167" t="str">
        <v>SBBBSS 2.624 PERP</v>
      </c>
    </row>
    <row r="168" spans="1:2" x14ac:dyDescent="0.35">
      <c r="A168" t="s">
        <v>196</v>
      </c>
      <c r="B168" t="str">
        <v>ARNDTN 3 3/4 PERP</v>
      </c>
    </row>
    <row r="169" spans="1:2" x14ac:dyDescent="0.35">
      <c r="A169" t="s">
        <v>59</v>
      </c>
      <c r="B169" t="str">
        <v>ARNDTN 2 1/8 PERP</v>
      </c>
    </row>
    <row r="170" spans="1:2" x14ac:dyDescent="0.35">
      <c r="A170" t="s">
        <v>197</v>
      </c>
      <c r="B170" t="str">
        <v>ARNDTN 2 7/8 PERP</v>
      </c>
    </row>
    <row r="171" spans="1:2" x14ac:dyDescent="0.35">
      <c r="A171" t="s">
        <v>198</v>
      </c>
      <c r="B171" t="str">
        <v>ARNDTN 5 1/4 PERP</v>
      </c>
    </row>
    <row r="172" spans="1:2" x14ac:dyDescent="0.35">
      <c r="B172" t="str">
        <v>ARNDTN 4 3/4 PERP</v>
      </c>
    </row>
    <row r="173" spans="1:2" x14ac:dyDescent="0.35">
      <c r="A173" t="s">
        <v>36</v>
      </c>
      <c r="B173" t="str">
        <v>GYCGR 3 3/4 PERP</v>
      </c>
    </row>
    <row r="174" spans="1:2" x14ac:dyDescent="0.35">
      <c r="A174" t="s">
        <v>199</v>
      </c>
      <c r="B174" t="str">
        <v>GYCGR 2 3/4 PERP</v>
      </c>
    </row>
    <row r="175" spans="1:2" x14ac:dyDescent="0.35">
      <c r="A175" t="s">
        <v>200</v>
      </c>
      <c r="B175" t="str">
        <v>GYCGR 2 1/2 PERP</v>
      </c>
    </row>
    <row r="176" spans="1:2" x14ac:dyDescent="0.35">
      <c r="B176" t="str">
        <v>CPIPGR 4 3/8 PERP</v>
      </c>
    </row>
    <row r="177" spans="1:2" x14ac:dyDescent="0.35">
      <c r="A177" t="s">
        <v>201</v>
      </c>
      <c r="B177" t="str">
        <v>CPIPGR 4 7/8 PERP</v>
      </c>
    </row>
    <row r="178" spans="1:2" x14ac:dyDescent="0.35">
      <c r="A178" t="s">
        <v>86</v>
      </c>
      <c r="B178" t="str">
        <v>JUSTLN 9 3/8 PERP</v>
      </c>
    </row>
    <row r="179" spans="1:2" x14ac:dyDescent="0.35">
      <c r="A179" t="s">
        <v>87</v>
      </c>
      <c r="B179" t="str">
        <v>SZUGR Float PERP</v>
      </c>
    </row>
    <row r="180" spans="1:2" x14ac:dyDescent="0.35">
      <c r="B180" t="str">
        <v>COFP 3.992 PERP</v>
      </c>
    </row>
    <row r="181" spans="1:2" x14ac:dyDescent="0.35">
      <c r="A181" t="s">
        <v>99</v>
      </c>
      <c r="B181" t="str">
        <v>TRAFIG 6 7/8 PERP</v>
      </c>
    </row>
    <row r="182" spans="1:2" x14ac:dyDescent="0.35">
      <c r="A182" t="s">
        <v>202</v>
      </c>
      <c r="B182" t="str">
        <v>TRAFIG 7 1/2 PERP</v>
      </c>
    </row>
    <row r="183" spans="1:2" x14ac:dyDescent="0.35">
      <c r="A183" t="s">
        <v>203</v>
      </c>
      <c r="B183" t="str">
        <v>ECLEAR 2 5/8 04/11/48</v>
      </c>
    </row>
    <row r="184" spans="1:2" x14ac:dyDescent="0.35">
      <c r="A184" t="s">
        <v>204</v>
      </c>
      <c r="B184" t="str">
        <v>SOFTBK 6 PERP</v>
      </c>
    </row>
    <row r="185" spans="1:2" x14ac:dyDescent="0.35">
      <c r="A185" t="s">
        <v>57</v>
      </c>
      <c r="B185" t="str">
        <v>SOFTBK 6 7/8 PERP</v>
      </c>
    </row>
    <row r="186" spans="1:2" x14ac:dyDescent="0.35">
      <c r="A186" t="s">
        <v>205</v>
      </c>
    </row>
    <row r="187" spans="1:2" x14ac:dyDescent="0.35">
      <c r="A187" t="s">
        <v>206</v>
      </c>
    </row>
    <row r="188" spans="1:2" x14ac:dyDescent="0.35">
      <c r="A188" t="s">
        <v>207</v>
      </c>
    </row>
    <row r="189" spans="1:2" x14ac:dyDescent="0.35">
      <c r="A189" t="s">
        <v>208</v>
      </c>
    </row>
    <row r="190" spans="1:2" x14ac:dyDescent="0.35">
      <c r="A190" t="s">
        <v>209</v>
      </c>
    </row>
    <row r="191" spans="1:2" x14ac:dyDescent="0.35">
      <c r="A191" t="s">
        <v>210</v>
      </c>
    </row>
    <row r="192" spans="1:2" x14ac:dyDescent="0.35">
      <c r="A192" t="s">
        <v>211</v>
      </c>
    </row>
    <row r="193" spans="1:1" x14ac:dyDescent="0.35">
      <c r="A193" t="s">
        <v>212</v>
      </c>
    </row>
    <row r="194" spans="1:1" x14ac:dyDescent="0.35">
      <c r="A194" t="s">
        <v>213</v>
      </c>
    </row>
    <row r="195" spans="1:1" x14ac:dyDescent="0.35">
      <c r="A195" t="s">
        <v>214</v>
      </c>
    </row>
    <row r="196" spans="1:1" x14ac:dyDescent="0.35">
      <c r="A196" t="s">
        <v>215</v>
      </c>
    </row>
    <row r="197" spans="1:1" x14ac:dyDescent="0.35">
      <c r="A197" t="s">
        <v>216</v>
      </c>
    </row>
    <row r="198" spans="1:1" x14ac:dyDescent="0.35">
      <c r="A198" t="s">
        <v>217</v>
      </c>
    </row>
    <row r="200" spans="1:1" x14ac:dyDescent="0.35">
      <c r="A200" t="s">
        <v>218</v>
      </c>
    </row>
    <row r="201" spans="1:1" x14ac:dyDescent="0.35">
      <c r="A201" t="s">
        <v>219</v>
      </c>
    </row>
    <row r="202" spans="1:1" x14ac:dyDescent="0.35">
      <c r="A202" t="s">
        <v>220</v>
      </c>
    </row>
    <row r="203" spans="1:1" x14ac:dyDescent="0.35">
      <c r="A203" t="s">
        <v>221</v>
      </c>
    </row>
    <row r="204" spans="1:1" x14ac:dyDescent="0.35">
      <c r="A204" t="s">
        <v>222</v>
      </c>
    </row>
    <row r="206" spans="1:1" x14ac:dyDescent="0.35">
      <c r="A206" t="s">
        <v>223</v>
      </c>
    </row>
    <row r="207" spans="1:1" x14ac:dyDescent="0.35">
      <c r="A207" t="s">
        <v>224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DDB50-29BF-4269-A6E1-95BA2E937221}">
  <sheetPr codeName="Sheet6"/>
  <dimension ref="A1:B1"/>
  <sheetViews>
    <sheetView workbookViewId="0">
      <selection activeCell="B1" sqref="B1"/>
    </sheetView>
  </sheetViews>
  <sheetFormatPr defaultRowHeight="14.5" x14ac:dyDescent="0.35"/>
  <sheetData>
    <row r="1" spans="1:2" x14ac:dyDescent="0.35">
      <c r="A1" t="s">
        <v>109</v>
      </c>
      <c r="B1" s="3" t="s">
        <v>110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1B64C-6C15-4561-A0C7-BF68140AA7D0}">
  <sheetPr>
    <tabColor theme="1" tint="0.14999847407452621"/>
  </sheetPr>
  <dimension ref="C5:E12"/>
  <sheetViews>
    <sheetView workbookViewId="0">
      <selection activeCell="D42" sqref="D42"/>
    </sheetView>
  </sheetViews>
  <sheetFormatPr defaultColWidth="8.7265625" defaultRowHeight="10.5" x14ac:dyDescent="0.25"/>
  <cols>
    <col min="1" max="2" width="8.7265625" style="33"/>
    <col min="3" max="3" width="13.453125" style="33" bestFit="1" customWidth="1"/>
    <col min="4" max="4" width="60.81640625" style="33" bestFit="1" customWidth="1"/>
    <col min="5" max="5" width="54.1796875" style="33" bestFit="1" customWidth="1"/>
    <col min="6" max="16384" width="8.7265625" style="33"/>
  </cols>
  <sheetData>
    <row r="5" spans="3:5" x14ac:dyDescent="0.25">
      <c r="C5" s="32" t="s">
        <v>610</v>
      </c>
      <c r="D5" s="32" t="s">
        <v>611</v>
      </c>
      <c r="E5" s="32" t="s">
        <v>612</v>
      </c>
    </row>
    <row r="6" spans="3:5" ht="63" customHeight="1" x14ac:dyDescent="0.25">
      <c r="C6" s="33" t="s">
        <v>613</v>
      </c>
      <c r="D6" s="34" t="s">
        <v>616</v>
      </c>
      <c r="E6" s="34" t="s">
        <v>620</v>
      </c>
    </row>
    <row r="7" spans="3:5" x14ac:dyDescent="0.25">
      <c r="C7" s="33" t="s">
        <v>614</v>
      </c>
      <c r="D7" s="33" t="s">
        <v>617</v>
      </c>
    </row>
    <row r="8" spans="3:5" ht="31.5" x14ac:dyDescent="0.25">
      <c r="C8" s="33" t="s">
        <v>615</v>
      </c>
      <c r="D8" s="33" t="s">
        <v>618</v>
      </c>
      <c r="E8" s="34" t="s">
        <v>619</v>
      </c>
    </row>
    <row r="12" spans="3:5" ht="42" x14ac:dyDescent="0.25">
      <c r="E12" s="34" t="s">
        <v>621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461535201013148BE70F8335FEB7A46" ma:contentTypeVersion="2" ma:contentTypeDescription="Create a new document." ma:contentTypeScope="" ma:versionID="fbf913a27a62bafc459af0e7a149bb09">
  <xsd:schema xmlns:xsd="http://www.w3.org/2001/XMLSchema" xmlns:xs="http://www.w3.org/2001/XMLSchema" xmlns:p="http://schemas.microsoft.com/office/2006/metadata/properties" xmlns:ns3="f816a4ef-f0bd-4aaf-bb54-e8fba57e9328" targetNamespace="http://schemas.microsoft.com/office/2006/metadata/properties" ma:root="true" ma:fieldsID="422ed41ff047f19cf5e9b64cddc5c4e7" ns3:_="">
    <xsd:import namespace="f816a4ef-f0bd-4aaf-bb54-e8fba57e9328"/>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16a4ef-f0bd-4aaf-bb54-e8fba57e93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89E79EE-3298-48E9-9D42-EBBA1B46E92C}">
  <ds:schemaRefs>
    <ds:schemaRef ds:uri="http://schemas.microsoft.com/sharepoint/v3/contenttype/forms"/>
  </ds:schemaRefs>
</ds:datastoreItem>
</file>

<file path=customXml/itemProps2.xml><?xml version="1.0" encoding="utf-8"?>
<ds:datastoreItem xmlns:ds="http://schemas.openxmlformats.org/officeDocument/2006/customXml" ds:itemID="{C7621B13-0186-4FEC-83AC-B8CAE47CBA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16a4ef-f0bd-4aaf-bb54-e8fba57e93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0DCF152-1F3A-416C-B251-F90B6A2DF0A7}">
  <ds:schemaRefs>
    <ds:schemaRef ds:uri="http://purl.org/dc/elements/1.1/"/>
    <ds:schemaRef ds:uri="f816a4ef-f0bd-4aaf-bb54-e8fba57e9328"/>
    <ds:schemaRef ds:uri="http://schemas.microsoft.com/office/2006/metadata/properties"/>
    <ds:schemaRef ds:uri="http://purl.org/dc/dcmitype/"/>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front</vt:lpstr>
      <vt:lpstr>sectors</vt:lpstr>
      <vt:lpstr>sectors (table)</vt:lpstr>
      <vt:lpstr>curves eur</vt:lpstr>
      <vt:lpstr>curves</vt:lpstr>
      <vt:lpstr>all names</vt:lpstr>
      <vt:lpstr>directH (tkr)</vt:lpstr>
      <vt:lpstr>tkrBbg</vt:lpstr>
      <vt:lpstr>filters</vt:lpstr>
      <vt:lpstr>main</vt:lpstr>
      <vt:lpstr>tkrStatic</vt:lpstr>
      <vt:lpstr>params</vt:lpstr>
      <vt:lpstr>datalimits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darren</dc:creator>
  <cp:lastModifiedBy>Darren Lefcoe</cp:lastModifiedBy>
  <cp:lastPrinted>2020-06-23T16:47:52Z</cp:lastPrinted>
  <dcterms:created xsi:type="dcterms:W3CDTF">2015-06-05T18:17:20Z</dcterms:created>
  <dcterms:modified xsi:type="dcterms:W3CDTF">2020-06-30T11:59:59Z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0x0101002461535201013148BE70F8335FEB7A46</vt:lpwstr>
  </property>
</Properties>
</file>