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yan\Documents\JHU\Research\Shape Sensing\FBG_Needle_Calibration_Data\needle_1\Jig_Calibration\"/>
    </mc:Choice>
  </mc:AlternateContent>
  <xr:revisionPtr revIDLastSave="0" documentId="13_ncr:1_{918E41BD-D3BE-4867-A1FD-169C91150E20}" xr6:coauthVersionLast="45" xr6:coauthVersionMax="45" xr10:uidLastSave="{00000000-0000-0000-0000-000000000000}"/>
  <bookViews>
    <workbookView xWindow="2664" yWindow="156" windowWidth="20040" windowHeight="12024" xr2:uid="{CAC25A53-9E65-49F7-973B-C9FEADB2C5CC}"/>
  </bookViews>
  <sheets>
    <sheet name="Data Summary" sheetId="5" r:id="rId1"/>
    <sheet name="AA1 Response vs Curv" sheetId="10" r:id="rId2"/>
    <sheet name="Corr T AA1 Response vs Curv" sheetId="6" r:id="rId3"/>
    <sheet name="AA2 Response vs Curv" sheetId="11" r:id="rId4"/>
    <sheet name="Corr T AA2 Response vs Curv" sheetId="7" r:id="rId5"/>
    <sheet name="AA3 Response vs Curv" sheetId="12" r:id="rId6"/>
    <sheet name="Corr T AA3 Response vs Curv" sheetId="8" r:id="rId7"/>
    <sheet name="Expmt. 1" sheetId="1" r:id="rId8"/>
    <sheet name="&quot;Zero&quot; Curvature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4" l="1"/>
  <c r="D12" i="4"/>
  <c r="F12" i="4"/>
  <c r="H12" i="4"/>
  <c r="J12" i="4"/>
  <c r="L12" i="4"/>
  <c r="N12" i="4"/>
  <c r="P12" i="4"/>
  <c r="R12" i="4"/>
  <c r="B13" i="4"/>
  <c r="D13" i="4"/>
  <c r="F13" i="4"/>
  <c r="H13" i="4"/>
  <c r="J13" i="4"/>
  <c r="L13" i="4"/>
  <c r="N13" i="4"/>
  <c r="P13" i="4"/>
  <c r="R13" i="4"/>
  <c r="B14" i="4"/>
  <c r="D14" i="4"/>
  <c r="F14" i="4"/>
  <c r="H14" i="4"/>
  <c r="J14" i="4"/>
  <c r="L14" i="4"/>
  <c r="N14" i="4"/>
  <c r="P14" i="4"/>
  <c r="R14" i="4"/>
  <c r="B15" i="4"/>
  <c r="D15" i="4"/>
  <c r="F15" i="4"/>
  <c r="H15" i="4"/>
  <c r="J15" i="4"/>
  <c r="L15" i="4"/>
  <c r="N15" i="4"/>
  <c r="P15" i="4"/>
  <c r="R15" i="4"/>
  <c r="T12" i="4"/>
  <c r="V12" i="4"/>
  <c r="X12" i="4"/>
  <c r="X15" i="4"/>
  <c r="X14" i="4"/>
  <c r="X13" i="4"/>
  <c r="V15" i="4"/>
  <c r="V14" i="4"/>
  <c r="V13" i="4"/>
  <c r="T15" i="4"/>
  <c r="T14" i="4"/>
  <c r="T13" i="4"/>
  <c r="B31" i="4" l="1"/>
  <c r="B30" i="4"/>
  <c r="D35" i="4"/>
  <c r="D34" i="4"/>
  <c r="D20" i="4"/>
  <c r="D21" i="4"/>
  <c r="D22" i="4"/>
  <c r="D23" i="4"/>
  <c r="D24" i="4"/>
  <c r="D25" i="4"/>
  <c r="D26" i="4"/>
  <c r="D27" i="4"/>
  <c r="D19" i="4"/>
  <c r="G35" i="4"/>
  <c r="G34" i="4"/>
  <c r="P6" i="5" s="1"/>
  <c r="G33" i="4"/>
  <c r="J4" i="5" s="1"/>
  <c r="G29" i="4"/>
  <c r="U6" i="5" s="1"/>
  <c r="G28" i="4"/>
  <c r="O5" i="5" s="1"/>
  <c r="G27" i="4"/>
  <c r="I5" i="5" s="1"/>
  <c r="G23" i="4"/>
  <c r="T3" i="5" s="1"/>
  <c r="G22" i="4"/>
  <c r="G21" i="4"/>
  <c r="H5" i="5" s="1"/>
  <c r="O6" i="5" l="1"/>
  <c r="U3" i="5"/>
  <c r="T4" i="5"/>
  <c r="J3" i="5"/>
  <c r="P5" i="5"/>
  <c r="B3" i="5"/>
  <c r="G14" i="5" s="1"/>
  <c r="T5" i="5"/>
  <c r="O3" i="5"/>
  <c r="O4" i="5"/>
  <c r="V8" i="5"/>
  <c r="V7" i="5"/>
  <c r="H3" i="5"/>
  <c r="N7" i="5"/>
  <c r="N8" i="5"/>
  <c r="Q8" i="5" s="1"/>
  <c r="P19" i="5" s="1"/>
  <c r="H6" i="5"/>
  <c r="J6" i="5"/>
  <c r="V4" i="5"/>
  <c r="T7" i="5"/>
  <c r="T8" i="5"/>
  <c r="J5" i="5"/>
  <c r="K5" i="5" s="1"/>
  <c r="J16" i="5" s="1"/>
  <c r="V3" i="5"/>
  <c r="U4" i="5"/>
  <c r="H8" i="5"/>
  <c r="H7" i="5"/>
  <c r="I7" i="5"/>
  <c r="I8" i="5"/>
  <c r="V6" i="5"/>
  <c r="O8" i="5"/>
  <c r="O7" i="5"/>
  <c r="I3" i="5"/>
  <c r="K3" i="5" s="1"/>
  <c r="J14" i="5" s="1"/>
  <c r="N3" i="5"/>
  <c r="P3" i="5"/>
  <c r="H4" i="5"/>
  <c r="U7" i="5"/>
  <c r="U8" i="5"/>
  <c r="I6" i="5"/>
  <c r="N6" i="5"/>
  <c r="Q6" i="5" s="1"/>
  <c r="O17" i="5" s="1"/>
  <c r="T6" i="5"/>
  <c r="J7" i="5"/>
  <c r="J8" i="5"/>
  <c r="N5" i="5"/>
  <c r="V5" i="5"/>
  <c r="P7" i="5"/>
  <c r="P8" i="5"/>
  <c r="I4" i="5"/>
  <c r="N4" i="5"/>
  <c r="P4" i="5"/>
  <c r="U5" i="5"/>
  <c r="C5" i="5"/>
  <c r="S16" i="5" s="1"/>
  <c r="C4" i="5"/>
  <c r="S15" i="5" s="1"/>
  <c r="B4" i="5"/>
  <c r="G15" i="5" s="1"/>
  <c r="C7" i="5"/>
  <c r="S18" i="5" s="1"/>
  <c r="B7" i="5"/>
  <c r="G18" i="5" s="1"/>
  <c r="D7" i="5"/>
  <c r="S7" i="5" s="1"/>
  <c r="B8" i="5"/>
  <c r="G19" i="5" s="1"/>
  <c r="C8" i="5"/>
  <c r="S19" i="5" s="1"/>
  <c r="D8" i="5"/>
  <c r="S8" i="5" s="1"/>
  <c r="B6" i="5"/>
  <c r="G17" i="5" s="1"/>
  <c r="B5" i="5"/>
  <c r="G16" i="5" s="1"/>
  <c r="D4" i="5"/>
  <c r="S4" i="5" s="1"/>
  <c r="D5" i="5"/>
  <c r="S5" i="5" s="1"/>
  <c r="D3" i="5"/>
  <c r="S3" i="5" s="1"/>
  <c r="C3" i="5"/>
  <c r="S14" i="5" s="1"/>
  <c r="D6" i="5"/>
  <c r="S6" i="5" s="1"/>
  <c r="C6" i="5"/>
  <c r="S17" i="5" s="1"/>
  <c r="G3" i="5"/>
  <c r="W3" i="5"/>
  <c r="U14" i="5" s="1"/>
  <c r="M18" i="5"/>
  <c r="W6" i="5"/>
  <c r="U17" i="5" s="1"/>
  <c r="B29" i="4"/>
  <c r="B28" i="4"/>
  <c r="Q5" i="5" l="1"/>
  <c r="O16" i="5" s="1"/>
  <c r="K4" i="5"/>
  <c r="I15" i="5" s="1"/>
  <c r="M14" i="5"/>
  <c r="K6" i="5"/>
  <c r="H17" i="5" s="1"/>
  <c r="W5" i="5"/>
  <c r="T16" i="5" s="1"/>
  <c r="W4" i="5"/>
  <c r="V15" i="5" s="1"/>
  <c r="Q4" i="5"/>
  <c r="O15" i="5" s="1"/>
  <c r="Q3" i="5"/>
  <c r="N14" i="5" s="1"/>
  <c r="K7" i="5"/>
  <c r="J18" i="5" s="1"/>
  <c r="Q7" i="5"/>
  <c r="N18" i="5" s="1"/>
  <c r="W8" i="5"/>
  <c r="V19" i="5" s="1"/>
  <c r="K8" i="5"/>
  <c r="I19" i="5" s="1"/>
  <c r="W7" i="5"/>
  <c r="T18" i="5" s="1"/>
  <c r="M3" i="5"/>
  <c r="M8" i="5"/>
  <c r="G8" i="5"/>
  <c r="M16" i="5"/>
  <c r="G6" i="5"/>
  <c r="M15" i="5"/>
  <c r="M4" i="5"/>
  <c r="M5" i="5"/>
  <c r="M17" i="5"/>
  <c r="M6" i="5"/>
  <c r="G4" i="5"/>
  <c r="M19" i="5"/>
  <c r="G5" i="5"/>
  <c r="M7" i="5"/>
  <c r="G7" i="5"/>
  <c r="H16" i="5"/>
  <c r="I16" i="5"/>
  <c r="P17" i="5"/>
  <c r="N17" i="5"/>
  <c r="I17" i="5"/>
  <c r="N19" i="5"/>
  <c r="V16" i="5"/>
  <c r="N16" i="5"/>
  <c r="O19" i="5"/>
  <c r="V17" i="5"/>
  <c r="J15" i="5"/>
  <c r="U16" i="5"/>
  <c r="H15" i="5"/>
  <c r="T14" i="5"/>
  <c r="V14" i="5"/>
  <c r="T17" i="5"/>
  <c r="H14" i="5"/>
  <c r="I14" i="5"/>
  <c r="J19" i="5" l="1"/>
  <c r="P16" i="5"/>
  <c r="J17" i="5"/>
  <c r="H18" i="5"/>
  <c r="I18" i="5"/>
  <c r="U15" i="5"/>
  <c r="T15" i="5"/>
  <c r="P15" i="5"/>
  <c r="N15" i="5"/>
  <c r="U18" i="5"/>
  <c r="V18" i="5"/>
  <c r="O14" i="5"/>
  <c r="P14" i="5"/>
  <c r="H19" i="5"/>
  <c r="U19" i="5"/>
  <c r="T19" i="5"/>
  <c r="P18" i="5"/>
  <c r="O18" i="5"/>
</calcChain>
</file>

<file path=xl/sharedStrings.xml><?xml version="1.0" encoding="utf-8"?>
<sst xmlns="http://schemas.openxmlformats.org/spreadsheetml/2006/main" count="145" uniqueCount="44">
  <si>
    <t>AA 1</t>
  </si>
  <si>
    <t>AA 2</t>
  </si>
  <si>
    <t>AA 3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</si>
  <si>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</si>
  <si>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</si>
  <si>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</si>
  <si>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</si>
  <si>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</si>
  <si>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</si>
  <si>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</si>
  <si>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</si>
  <si>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</si>
  <si>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</si>
  <si>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</si>
  <si>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 xml:space="preserve">Experiment </t>
  </si>
  <si>
    <t>Min</t>
  </si>
  <si>
    <t>Max</t>
  </si>
  <si>
    <t>Average</t>
  </si>
  <si>
    <t>Std Dev</t>
  </si>
  <si>
    <t>Weights</t>
  </si>
  <si>
    <t>Weighted Average</t>
  </si>
  <si>
    <t>Weighted Std Dev</t>
  </si>
  <si>
    <t>All Curvatures</t>
  </si>
  <si>
    <t>Ch 1</t>
  </si>
  <si>
    <t>AA1</t>
  </si>
  <si>
    <t>AA2</t>
  </si>
  <si>
    <t>AA3</t>
  </si>
  <si>
    <t>Ch 2</t>
  </si>
  <si>
    <t>Ch 3</t>
  </si>
  <si>
    <t>Active Area</t>
  </si>
  <si>
    <t>Wavelength (nm)</t>
  </si>
  <si>
    <t>Zero Curvature</t>
  </si>
  <si>
    <t>Range</t>
  </si>
  <si>
    <t>Displacement</t>
  </si>
  <si>
    <t>Curvature</t>
  </si>
  <si>
    <t>Active Area 1</t>
  </si>
  <si>
    <t>Active Area 2</t>
  </si>
  <si>
    <t>Avg Shift</t>
  </si>
  <si>
    <t>TEMPERATURE CORRECTED</t>
  </si>
  <si>
    <t>Active Area 3</t>
  </si>
  <si>
    <t>Average Curvature (1/m)</t>
  </si>
  <si>
    <t>Std Dev (1/m)</t>
  </si>
  <si>
    <t>x</t>
  </si>
  <si>
    <t>Curvature (1/m)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</si>
</sst>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1" fillId="0" borderId="0" xfId="0" applyFont="1" applyFill="1"/>
    <xf numFmtId="0" fontId="1" fillId="0" borderId="1" xfId="0" applyFont="1" applyFill="1" applyBorder="1"/>
    <xf numFmtId="0" fontId="1" fillId="2" borderId="1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0" xfId="0" applyFont="1" applyFill="1"/>
    <xf numFmtId="0" fontId="0" fillId="0" borderId="0" xfId="0" applyBorder="1"/>
    <xf numFmtId="0" fontId="0" fillId="0" borderId="4" xfId="0" applyBorder="1"/>
    <xf numFmtId="0" fontId="0" fillId="0" borderId="26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13" Type="http://schemas.openxmlformats.org/officeDocument/2006/relationships/calcChain" Target="calcChain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tyles" Target="styles.xml"/><Relationship Id="rId5" Type="http://schemas.openxmlformats.org/officeDocument/2006/relationships/chartsheet" Target="chartsheets/sheet4.xml"/><Relationship Id="rId10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1:</a:t>
            </a:r>
          </a:p>
          <a:p>
            <a:pPr>
              <a:defRPr/>
            </a:pPr>
            <a:r>
              <a:rPr lang="en-US"/>
              <a:t>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497524391616696E-2"/>
          <c:y val="0.10934126466924508"/>
          <c:w val="0.91102872923690725"/>
          <c:h val="0.7512472960090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Summary'!$H$2</c:f>
              <c:strCache>
                <c:ptCount val="1"/>
                <c:pt idx="0">
                  <c:v>Ch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'Data Summary'!$G$3:$G$9</c:f>
              <c:numCache>
                <c:formatCode>General</c:formatCode>
                <c:ptCount val="7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Summary'!$H$3:$H$9</c:f>
              <c:numCache>
                <c:formatCode>General</c:formatCode>
                <c:ptCount val="7"/>
                <c:pt idx="0">
                  <c:v>0</c:v>
                </c:pt>
                <c:pt idx="1">
                  <c:v>0.1884997095255585</c:v>
                </c:pt>
                <c:pt idx="2">
                  <c:v>0.24072389376419778</c:v>
                </c:pt>
                <c:pt idx="3">
                  <c:v>0.33124520757314713</c:v>
                </c:pt>
                <c:pt idx="4">
                  <c:v>0.39289828453547671</c:v>
                </c:pt>
                <c:pt idx="5">
                  <c:v>0.49133781694808931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E-4F02-9732-935505FB730D}"/>
            </c:ext>
          </c:extLst>
        </c:ser>
        <c:ser>
          <c:idx val="1"/>
          <c:order val="1"/>
          <c:tx>
            <c:strRef>
              <c:f>'Data Summary'!$I$2</c:f>
              <c:strCache>
                <c:ptCount val="1"/>
                <c:pt idx="0">
                  <c:v>Ch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'Data Summary'!$G$3:$G$9</c:f>
              <c:numCache>
                <c:formatCode>General</c:formatCode>
                <c:ptCount val="7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Summary'!$I$3:$I$9</c:f>
              <c:numCache>
                <c:formatCode>General</c:formatCode>
                <c:ptCount val="7"/>
                <c:pt idx="0">
                  <c:v>0</c:v>
                </c:pt>
                <c:pt idx="1">
                  <c:v>-0.11916019722207238</c:v>
                </c:pt>
                <c:pt idx="2">
                  <c:v>-0.18543677361071786</c:v>
                </c:pt>
                <c:pt idx="3">
                  <c:v>-0.31530296803566671</c:v>
                </c:pt>
                <c:pt idx="4">
                  <c:v>-0.34135115664616933</c:v>
                </c:pt>
                <c:pt idx="5">
                  <c:v>-0.36516135820943418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2E-4F02-9732-935505FB730D}"/>
            </c:ext>
          </c:extLst>
        </c:ser>
        <c:ser>
          <c:idx val="2"/>
          <c:order val="2"/>
          <c:tx>
            <c:strRef>
              <c:f>'Data Summary'!$J$2</c:f>
              <c:strCache>
                <c:ptCount val="1"/>
                <c:pt idx="0">
                  <c:v>Ch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'Data Summary'!$G$3:$G$9</c:f>
              <c:numCache>
                <c:formatCode>General</c:formatCode>
                <c:ptCount val="7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Summary'!$J$3:$J$9</c:f>
              <c:numCache>
                <c:formatCode>General</c:formatCode>
                <c:ptCount val="7"/>
                <c:pt idx="0">
                  <c:v>0</c:v>
                </c:pt>
                <c:pt idx="1">
                  <c:v>-9.1557991526315163E-2</c:v>
                </c:pt>
                <c:pt idx="2">
                  <c:v>-9.3132125571855795E-2</c:v>
                </c:pt>
                <c:pt idx="3">
                  <c:v>-0.10406311530550738</c:v>
                </c:pt>
                <c:pt idx="4">
                  <c:v>-0.15690274445455543</c:v>
                </c:pt>
                <c:pt idx="5">
                  <c:v>-0.25926454538398502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2E-4F02-9732-935505FB7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6799"/>
        <c:axId val="852924671"/>
      </c:scatterChart>
      <c:valAx>
        <c:axId val="84015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24671"/>
        <c:crosses val="autoZero"/>
        <c:crossBetween val="midCat"/>
      </c:valAx>
      <c:valAx>
        <c:axId val="85292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(mn)</a:t>
                </a:r>
              </a:p>
            </c:rich>
          </c:tx>
          <c:layout>
            <c:manualLayout>
              <c:xMode val="edge"/>
              <c:yMode val="edge"/>
              <c:x val="8.788732706265328E-3"/>
              <c:y val="0.40954293277322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5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1:</a:t>
            </a:r>
          </a:p>
          <a:p>
            <a:pPr>
              <a:defRPr/>
            </a:pPr>
            <a:r>
              <a:rPr lang="en-US"/>
              <a:t>Temperature Corrected 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497524391616696E-2"/>
          <c:y val="0.10934126466924508"/>
          <c:w val="0.91102872923690725"/>
          <c:h val="0.7512472960090818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Summary'!$H$13</c:f>
              <c:strCache>
                <c:ptCount val="1"/>
                <c:pt idx="0">
                  <c:v>Ch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026523992173375E-5"/>
                  <c:y val="3.57547738475560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Summary'!$G$14:$G$32</c:f>
              <c:numCache>
                <c:formatCode>General</c:formatCode>
                <c:ptCount val="19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Summary'!$H$14:$H$32</c:f>
              <c:numCache>
                <c:formatCode>General</c:formatCode>
                <c:ptCount val="19"/>
                <c:pt idx="0">
                  <c:v>0</c:v>
                </c:pt>
                <c:pt idx="1">
                  <c:v>0.19590586926650153</c:v>
                </c:pt>
                <c:pt idx="2">
                  <c:v>0.25333889557032307</c:v>
                </c:pt>
                <c:pt idx="3">
                  <c:v>0.36061883282915613</c:v>
                </c:pt>
                <c:pt idx="4">
                  <c:v>0.42801682339055941</c:v>
                </c:pt>
                <c:pt idx="5">
                  <c:v>0.53570051249653261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5D-450A-A8E5-72AE8FC08FFB}"/>
            </c:ext>
          </c:extLst>
        </c:ser>
        <c:ser>
          <c:idx val="1"/>
          <c:order val="1"/>
          <c:tx>
            <c:strRef>
              <c:f>'Data Summary'!$I$13</c:f>
              <c:strCache>
                <c:ptCount val="1"/>
                <c:pt idx="0">
                  <c:v>Ch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622853779604156E-2"/>
                  <c:y val="2.059573434200161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Summary'!$G$14:$G$32</c:f>
              <c:numCache>
                <c:formatCode>General</c:formatCode>
                <c:ptCount val="19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Summary'!$I$14:$I$32</c:f>
              <c:numCache>
                <c:formatCode>General</c:formatCode>
                <c:ptCount val="19"/>
                <c:pt idx="0">
                  <c:v>0</c:v>
                </c:pt>
                <c:pt idx="1">
                  <c:v>-0.11175403748112937</c:v>
                </c:pt>
                <c:pt idx="2">
                  <c:v>-0.17282177180459257</c:v>
                </c:pt>
                <c:pt idx="3">
                  <c:v>-0.2859293427796577</c:v>
                </c:pt>
                <c:pt idx="4">
                  <c:v>-0.30623261779108663</c:v>
                </c:pt>
                <c:pt idx="5">
                  <c:v>-0.32079866266099089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5D-450A-A8E5-72AE8FC08FFB}"/>
            </c:ext>
          </c:extLst>
        </c:ser>
        <c:ser>
          <c:idx val="2"/>
          <c:order val="2"/>
          <c:tx>
            <c:strRef>
              <c:f>'Data Summary'!$J$13</c:f>
              <c:strCache>
                <c:ptCount val="1"/>
                <c:pt idx="0">
                  <c:v>Ch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765975055389316E-2"/>
                  <c:y val="8.30043741304389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Summary'!$G$14:$G$32</c:f>
              <c:numCache>
                <c:formatCode>General</c:formatCode>
                <c:ptCount val="19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Summary'!$J$14:$J$32</c:f>
              <c:numCache>
                <c:formatCode>General</c:formatCode>
                <c:ptCount val="19"/>
                <c:pt idx="0">
                  <c:v>0</c:v>
                </c:pt>
                <c:pt idx="1">
                  <c:v>-8.4151831785372153E-2</c:v>
                </c:pt>
                <c:pt idx="2">
                  <c:v>-8.0517123765730503E-2</c:v>
                </c:pt>
                <c:pt idx="3">
                  <c:v>-7.4689490049498389E-2</c:v>
                </c:pt>
                <c:pt idx="4">
                  <c:v>-0.12178420559947276</c:v>
                </c:pt>
                <c:pt idx="5">
                  <c:v>-0.21490184983554173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5D-450A-A8E5-72AE8FC08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6799"/>
        <c:axId val="852924671"/>
      </c:scatterChart>
      <c:valAx>
        <c:axId val="84015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24671"/>
        <c:crosses val="autoZero"/>
        <c:crossBetween val="midCat"/>
      </c:valAx>
      <c:valAx>
        <c:axId val="85292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(mn)</a:t>
                </a:r>
              </a:p>
            </c:rich>
          </c:tx>
          <c:layout>
            <c:manualLayout>
              <c:xMode val="edge"/>
              <c:yMode val="edge"/>
              <c:x val="8.788732706265328E-3"/>
              <c:y val="0.40954293277322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56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2:
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10315803848403E-2"/>
          <c:y val="0.10934126466924508"/>
          <c:w val="0.93044444690498196"/>
          <c:h val="0.7916095199549086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Summary'!$N$13</c:f>
              <c:strCache>
                <c:ptCount val="1"/>
                <c:pt idx="0">
                  <c:v>Ch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373666125411028"/>
                  <c:y val="1.33921375973864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Summary'!$M$3:$M$9</c:f>
              <c:numCache>
                <c:formatCode>General</c:formatCode>
                <c:ptCount val="7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Summary'!$N$3:$N$9</c:f>
              <c:numCache>
                <c:formatCode>General</c:formatCode>
                <c:ptCount val="7"/>
                <c:pt idx="0">
                  <c:v>0</c:v>
                </c:pt>
                <c:pt idx="1">
                  <c:v>0.22585057044011592</c:v>
                </c:pt>
                <c:pt idx="2">
                  <c:v>0.29756584923552509</c:v>
                </c:pt>
                <c:pt idx="3">
                  <c:v>0.43580080729680049</c:v>
                </c:pt>
                <c:pt idx="4">
                  <c:v>0.54379766730698975</c:v>
                </c:pt>
                <c:pt idx="5">
                  <c:v>0.67154602633763716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C3-4BFB-AA82-74ADF37C458B}"/>
            </c:ext>
          </c:extLst>
        </c:ser>
        <c:ser>
          <c:idx val="1"/>
          <c:order val="1"/>
          <c:tx>
            <c:strRef>
              <c:f>'Data Summary'!$O$2</c:f>
              <c:strCache>
                <c:ptCount val="1"/>
                <c:pt idx="0">
                  <c:v>Ch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80098683602174"/>
                  <c:y val="-4.7827354727997066E-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Summary'!$M$3:$M$9</c:f>
              <c:numCache>
                <c:formatCode>General</c:formatCode>
                <c:ptCount val="7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Summary'!$O$3:$O$9</c:f>
              <c:numCache>
                <c:formatCode>General</c:formatCode>
                <c:ptCount val="7"/>
                <c:pt idx="0">
                  <c:v>0</c:v>
                </c:pt>
                <c:pt idx="1">
                  <c:v>-9.8241113458925611E-2</c:v>
                </c:pt>
                <c:pt idx="2">
                  <c:v>-7.3342219507594564E-2</c:v>
                </c:pt>
                <c:pt idx="3">
                  <c:v>-0.11602027885783173</c:v>
                </c:pt>
                <c:pt idx="4">
                  <c:v>-0.22573872293810382</c:v>
                </c:pt>
                <c:pt idx="5">
                  <c:v>-0.21890663512454012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C3-4BFB-AA82-74ADF37C458B}"/>
            </c:ext>
          </c:extLst>
        </c:ser>
        <c:ser>
          <c:idx val="2"/>
          <c:order val="2"/>
          <c:tx>
            <c:strRef>
              <c:f>'Data Summary'!$P$2</c:f>
              <c:strCache>
                <c:ptCount val="1"/>
                <c:pt idx="0">
                  <c:v>Ch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57542378837027"/>
                  <c:y val="4.49765255371769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Summary'!$M$3:$M$9</c:f>
              <c:numCache>
                <c:formatCode>General</c:formatCode>
                <c:ptCount val="7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Summary'!$P$3:$P$9</c:f>
              <c:numCache>
                <c:formatCode>General</c:formatCode>
                <c:ptCount val="7"/>
                <c:pt idx="0">
                  <c:v>0</c:v>
                </c:pt>
                <c:pt idx="1">
                  <c:v>-2.539179525047075E-2</c:v>
                </c:pt>
                <c:pt idx="2">
                  <c:v>-9.6324299928483015E-2</c:v>
                </c:pt>
                <c:pt idx="3">
                  <c:v>-0.19015776243963955</c:v>
                </c:pt>
                <c:pt idx="4">
                  <c:v>-0.1741857404606435</c:v>
                </c:pt>
                <c:pt idx="5">
                  <c:v>-0.24451983383983134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C3-4BFB-AA82-74ADF37C4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950559"/>
        <c:axId val="862302447"/>
      </c:scatterChart>
      <c:valAx>
        <c:axId val="86395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2447"/>
        <c:crosses val="autoZero"/>
        <c:crossBetween val="midCat"/>
      </c:valAx>
      <c:valAx>
        <c:axId val="8623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7.3239439218877739E-3"/>
              <c:y val="0.39743426558947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5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2:
Temperature Corrected 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10315803848403E-2"/>
          <c:y val="0.10934126466924508"/>
          <c:w val="0.93044444690498196"/>
          <c:h val="0.7916095199549086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Summary'!$N$13</c:f>
              <c:strCache>
                <c:ptCount val="1"/>
                <c:pt idx="0">
                  <c:v>Ch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773689797639436"/>
                  <c:y val="1.54703955848336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Summary'!$M$14:$M$32</c:f>
              <c:numCache>
                <c:formatCode>General</c:formatCode>
                <c:ptCount val="19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Summary'!$N$14:$N$32</c:f>
              <c:numCache>
                <c:formatCode>General</c:formatCode>
                <c:ptCount val="19"/>
                <c:pt idx="0">
                  <c:v>0</c:v>
                </c:pt>
                <c:pt idx="1">
                  <c:v>0.19177801652987606</c:v>
                </c:pt>
                <c:pt idx="2">
                  <c:v>0.25493273930237592</c:v>
                </c:pt>
                <c:pt idx="3">
                  <c:v>0.3925932186303574</c:v>
                </c:pt>
                <c:pt idx="4">
                  <c:v>0.49583993267090892</c:v>
                </c:pt>
                <c:pt idx="5">
                  <c:v>0.60217284054654863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B-4850-8666-628B844972C2}"/>
            </c:ext>
          </c:extLst>
        </c:ser>
        <c:ser>
          <c:idx val="1"/>
          <c:order val="1"/>
          <c:tx>
            <c:strRef>
              <c:f>'Data Summary'!$O$13</c:f>
              <c:strCache>
                <c:ptCount val="1"/>
                <c:pt idx="0">
                  <c:v>Ch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86507569564913"/>
                  <c:y val="-1.7938446513314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Summary'!$M$14:$M$32</c:f>
              <c:numCache>
                <c:formatCode>General</c:formatCode>
                <c:ptCount val="19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Summary'!$O$14:$O$32</c:f>
              <c:numCache>
                <c:formatCode>General</c:formatCode>
                <c:ptCount val="19"/>
                <c:pt idx="0">
                  <c:v>0</c:v>
                </c:pt>
                <c:pt idx="1">
                  <c:v>-0.13231366736916547</c:v>
                </c:pt>
                <c:pt idx="2">
                  <c:v>-0.11597532944074374</c:v>
                </c:pt>
                <c:pt idx="3">
                  <c:v>-0.15922786752427479</c:v>
                </c:pt>
                <c:pt idx="4">
                  <c:v>-0.27369645757418465</c:v>
                </c:pt>
                <c:pt idx="5">
                  <c:v>-0.2882798209156287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2B-4850-8666-628B844972C2}"/>
            </c:ext>
          </c:extLst>
        </c:ser>
        <c:ser>
          <c:idx val="2"/>
          <c:order val="2"/>
          <c:tx>
            <c:strRef>
              <c:f>'Data Summary'!$P$13</c:f>
              <c:strCache>
                <c:ptCount val="1"/>
                <c:pt idx="0">
                  <c:v>Ch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78261126872048E-2"/>
                  <c:y val="-1.53057100600536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Summary'!$M$14:$M$32</c:f>
              <c:numCache>
                <c:formatCode>General</c:formatCode>
                <c:ptCount val="19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Summary'!$P$14:$P$32</c:f>
              <c:numCache>
                <c:formatCode>General</c:formatCode>
                <c:ptCount val="19"/>
                <c:pt idx="0">
                  <c:v>0</c:v>
                </c:pt>
                <c:pt idx="1">
                  <c:v>-5.9464349160710604E-2</c:v>
                </c:pt>
                <c:pt idx="2">
                  <c:v>-0.13895740986163219</c:v>
                </c:pt>
                <c:pt idx="3">
                  <c:v>-0.23336535110608261</c:v>
                </c:pt>
                <c:pt idx="4">
                  <c:v>-0.2221434750967243</c:v>
                </c:pt>
                <c:pt idx="5">
                  <c:v>-0.31389301963091992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2B-4850-8666-628B84497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950559"/>
        <c:axId val="862302447"/>
      </c:scatterChart>
      <c:valAx>
        <c:axId val="86395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2447"/>
        <c:crosses val="autoZero"/>
        <c:crossBetween val="midCat"/>
      </c:valAx>
      <c:valAx>
        <c:axId val="8623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7.3239439218877739E-3"/>
              <c:y val="0.397434265589472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950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3:
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145412235392237E-2"/>
          <c:y val="0.10934126466924508"/>
          <c:w val="0.88648382873182063"/>
          <c:h val="0.803466161598585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Summary'!$T$2</c:f>
              <c:strCache>
                <c:ptCount val="1"/>
                <c:pt idx="0">
                  <c:v>Ch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6589109295418312E-3"/>
                  <c:y val="-2.69122930809281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Summary'!$S$3:$S$9</c:f>
              <c:numCache>
                <c:formatCode>General</c:formatCode>
                <c:ptCount val="7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Summary'!$T$3:$T$9</c:f>
              <c:numCache>
                <c:formatCode>General</c:formatCode>
                <c:ptCount val="7"/>
                <c:pt idx="0">
                  <c:v>0</c:v>
                </c:pt>
                <c:pt idx="1">
                  <c:v>0.17430859541127575</c:v>
                </c:pt>
                <c:pt idx="2">
                  <c:v>0.20141527836744899</c:v>
                </c:pt>
                <c:pt idx="3">
                  <c:v>0.29389424758755922</c:v>
                </c:pt>
                <c:pt idx="4">
                  <c:v>0.35584975523738649</c:v>
                </c:pt>
                <c:pt idx="5">
                  <c:v>0.51264485255273939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70-4D7C-B8D9-37D10C694E11}"/>
            </c:ext>
          </c:extLst>
        </c:ser>
        <c:ser>
          <c:idx val="1"/>
          <c:order val="1"/>
          <c:tx>
            <c:strRef>
              <c:f>'Data Summary'!$U$2</c:f>
              <c:strCache>
                <c:ptCount val="1"/>
                <c:pt idx="0">
                  <c:v>Ch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477717590315101"/>
                  <c:y val="1.52354038486034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Summary'!$S$3:$S$9</c:f>
              <c:numCache>
                <c:formatCode>General</c:formatCode>
                <c:ptCount val="7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Summary'!$U$3:$U$9</c:f>
              <c:numCache>
                <c:formatCode>General</c:formatCode>
                <c:ptCount val="7"/>
                <c:pt idx="0">
                  <c:v>0</c:v>
                </c:pt>
                <c:pt idx="1">
                  <c:v>-7.3105859709357901E-2</c:v>
                </c:pt>
                <c:pt idx="2">
                  <c:v>-9.3108033105409049E-2</c:v>
                </c:pt>
                <c:pt idx="3">
                  <c:v>-7.89686775822247E-2</c:v>
                </c:pt>
                <c:pt idx="4">
                  <c:v>-0.16794892202960909</c:v>
                </c:pt>
                <c:pt idx="5">
                  <c:v>-0.20983356180090595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770-4D7C-B8D9-37D10C694E11}"/>
            </c:ext>
          </c:extLst>
        </c:ser>
        <c:ser>
          <c:idx val="2"/>
          <c:order val="2"/>
          <c:tx>
            <c:strRef>
              <c:f>'Data Summary'!$V$13</c:f>
              <c:strCache>
                <c:ptCount val="1"/>
                <c:pt idx="0">
                  <c:v>Ch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884162354499018"/>
                  <c:y val="4.52545618926623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Summary'!$S$3:$S$9</c:f>
              <c:numCache>
                <c:formatCode>General</c:formatCode>
                <c:ptCount val="7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Summary'!$V$3:$V$9</c:f>
              <c:numCache>
                <c:formatCode>General</c:formatCode>
                <c:ptCount val="7"/>
                <c:pt idx="0">
                  <c:v>0</c:v>
                </c:pt>
                <c:pt idx="1">
                  <c:v>-5.0823804286437735E-2</c:v>
                </c:pt>
                <c:pt idx="2">
                  <c:v>-2.0348650059531792E-2</c:v>
                </c:pt>
                <c:pt idx="3">
                  <c:v>-9.1873055383985047E-2</c:v>
                </c:pt>
                <c:pt idx="4">
                  <c:v>-5.8465425918257097E-2</c:v>
                </c:pt>
                <c:pt idx="5">
                  <c:v>-9.584780153727479E-2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70-4D7C-B8D9-37D10C694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9599"/>
        <c:axId val="862242959"/>
      </c:scatterChart>
      <c:valAx>
        <c:axId val="84015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layout>
            <c:manualLayout>
              <c:xMode val="edge"/>
              <c:yMode val="edge"/>
              <c:x val="0.45791915565422314"/>
              <c:y val="0.92491609345157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42959"/>
        <c:crosses val="autoZero"/>
        <c:crossBetween val="midCat"/>
      </c:valAx>
      <c:valAx>
        <c:axId val="86224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2.0507042981285768E-2"/>
              <c:y val="0.43464330996932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5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439781725710344E-2"/>
          <c:y val="0.95585357919966163"/>
          <c:w val="0.79695478485366877"/>
          <c:h val="3.4055864813881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3:
Temperature Corrected Signal Response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145412235392237E-2"/>
          <c:y val="0.10934126466924508"/>
          <c:w val="0.88648382873182063"/>
          <c:h val="0.80346616159858564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Summary'!$T$13</c:f>
              <c:strCache>
                <c:ptCount val="1"/>
                <c:pt idx="0">
                  <c:v>Ch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890535362240577"/>
                  <c:y val="-1.78411975587005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Summary'!$S$14:$S$32</c:f>
              <c:numCache>
                <c:formatCode>General</c:formatCode>
                <c:ptCount val="19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Summary'!$T$14:$T$32</c:f>
              <c:numCache>
                <c:formatCode>General</c:formatCode>
                <c:ptCount val="19"/>
                <c:pt idx="0">
                  <c:v>0</c:v>
                </c:pt>
                <c:pt idx="1">
                  <c:v>0.15751561827278238</c:v>
                </c:pt>
                <c:pt idx="2">
                  <c:v>0.17209574663327962</c:v>
                </c:pt>
                <c:pt idx="3">
                  <c:v>0.25287674271377608</c:v>
                </c:pt>
                <c:pt idx="4">
                  <c:v>0.31270461947421307</c:v>
                </c:pt>
                <c:pt idx="5">
                  <c:v>0.44365702281455316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E7-4503-BE93-DD8BF211EAFD}"/>
            </c:ext>
          </c:extLst>
        </c:ser>
        <c:ser>
          <c:idx val="1"/>
          <c:order val="1"/>
          <c:tx>
            <c:strRef>
              <c:f>'Data Summary'!$U$13</c:f>
              <c:strCache>
                <c:ptCount val="1"/>
                <c:pt idx="0">
                  <c:v>Ch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037330919259208"/>
                  <c:y val="5.831589361984682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Summary'!$S$14:$S$32</c:f>
              <c:numCache>
                <c:formatCode>General</c:formatCode>
                <c:ptCount val="19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Summary'!$U$14:$U$32</c:f>
              <c:numCache>
                <c:formatCode>General</c:formatCode>
                <c:ptCount val="19"/>
                <c:pt idx="0">
                  <c:v>0</c:v>
                </c:pt>
                <c:pt idx="1">
                  <c:v>-8.9898836847851271E-2</c:v>
                </c:pt>
                <c:pt idx="2">
                  <c:v>-0.12242756483957844</c:v>
                </c:pt>
                <c:pt idx="3">
                  <c:v>-0.11998618245600787</c:v>
                </c:pt>
                <c:pt idx="4">
                  <c:v>-0.21109405779278254</c:v>
                </c:pt>
                <c:pt idx="5">
                  <c:v>-0.27882139153909219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E7-4503-BE93-DD8BF211EAFD}"/>
            </c:ext>
          </c:extLst>
        </c:ser>
        <c:ser>
          <c:idx val="2"/>
          <c:order val="2"/>
          <c:tx>
            <c:strRef>
              <c:f>'Data Summary'!$V$13</c:f>
              <c:strCache>
                <c:ptCount val="1"/>
                <c:pt idx="0">
                  <c:v>Ch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32891266797112"/>
                  <c:y val="-1.47665363477533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'Data Summary'!$S$14:$S$32</c:f>
              <c:numCache>
                <c:formatCode>General</c:formatCode>
                <c:ptCount val="19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'Data Summary'!$V$14:$V$32</c:f>
              <c:numCache>
                <c:formatCode>General</c:formatCode>
                <c:ptCount val="19"/>
                <c:pt idx="0">
                  <c:v>0</c:v>
                </c:pt>
                <c:pt idx="1">
                  <c:v>-6.7616781424931105E-2</c:v>
                </c:pt>
                <c:pt idx="2">
                  <c:v>-4.966818179370118E-2</c:v>
                </c:pt>
                <c:pt idx="3">
                  <c:v>-0.13289056025776821</c:v>
                </c:pt>
                <c:pt idx="4">
                  <c:v>-0.10161056168143054</c:v>
                </c:pt>
                <c:pt idx="5">
                  <c:v>-0.16483563127546103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CE7-4503-BE93-DD8BF211E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159599"/>
        <c:axId val="862242959"/>
      </c:scatterChart>
      <c:valAx>
        <c:axId val="84015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layout>
            <c:manualLayout>
              <c:xMode val="edge"/>
              <c:yMode val="edge"/>
              <c:x val="0.45791915565422314"/>
              <c:y val="0.924916093451578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242959"/>
        <c:crosses val="autoZero"/>
        <c:crossBetween val="midCat"/>
      </c:valAx>
      <c:valAx>
        <c:axId val="86224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Signal Response (nm)</a:t>
                </a:r>
              </a:p>
            </c:rich>
          </c:tx>
          <c:layout>
            <c:manualLayout>
              <c:xMode val="edge"/>
              <c:yMode val="edge"/>
              <c:x val="2.0507042981285768E-2"/>
              <c:y val="0.43464330996932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15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439781725710344E-2"/>
          <c:y val="0.95585357919966163"/>
          <c:w val="0.79695478485366877"/>
          <c:h val="3.40558648138816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1: Signal Response vs.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1'!$I$3:$I$1002</c:f>
                <c:numCache>
                  <c:formatCode>General</c:formatCode>
                  <c:ptCount val="1000"/>
                  <c:pt idx="0">
                    <c:v>2.0499270311549852E-2</c:v>
                  </c:pt>
                  <c:pt idx="1">
                    <c:v>1.8990229140931045E-2</c:v>
                  </c:pt>
                  <c:pt idx="2">
                    <c:v>5.6516979425020257E-2</c:v>
                  </c:pt>
                  <c:pt idx="3">
                    <c:v>3.7989212537998487E-2</c:v>
                  </c:pt>
                  <c:pt idx="4">
                    <c:v>3.0401896802551776E-2</c:v>
                  </c:pt>
                  <c:pt idx="5">
                    <c:v>4.4422350662151944E-2</c:v>
                  </c:pt>
                </c:numCache>
              </c:numRef>
            </c:plus>
            <c:minus>
              <c:numRef>
                <c:f>'Expmt. 1'!$I$3:$I$1002</c:f>
                <c:numCache>
                  <c:formatCode>General</c:formatCode>
                  <c:ptCount val="1000"/>
                  <c:pt idx="0">
                    <c:v>2.0499270311549852E-2</c:v>
                  </c:pt>
                  <c:pt idx="1">
                    <c:v>1.8990229140931045E-2</c:v>
                  </c:pt>
                  <c:pt idx="2">
                    <c:v>5.6516979425020257E-2</c:v>
                  </c:pt>
                  <c:pt idx="3">
                    <c:v>3.7989212537998487E-2</c:v>
                  </c:pt>
                  <c:pt idx="4">
                    <c:v>3.0401896802551776E-2</c:v>
                  </c:pt>
                  <c:pt idx="5">
                    <c:v>4.4422350662151944E-2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1'!$B$3:$B$1002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'Expmt. 1'!$H$3:$H$1002</c:f>
              <c:numCache>
                <c:formatCode>General</c:formatCode>
                <c:ptCount val="1000"/>
                <c:pt idx="0">
                  <c:v>1540.4994371120451</c:v>
                </c:pt>
                <c:pt idx="1">
                  <c:v>1540.6879368215707</c:v>
                </c:pt>
                <c:pt idx="2">
                  <c:v>1540.7401610058093</c:v>
                </c:pt>
                <c:pt idx="3">
                  <c:v>1540.8306823196183</c:v>
                </c:pt>
                <c:pt idx="4">
                  <c:v>1540.8923353965806</c:v>
                </c:pt>
                <c:pt idx="5">
                  <c:v>1540.9907749289932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D-4DF3-A5BE-6F818A6EA22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1'!$O$3:$O$1002</c:f>
                <c:numCache>
                  <c:formatCode>General</c:formatCode>
                  <c:ptCount val="1000"/>
                  <c:pt idx="0">
                    <c:v>2.9830765422729184E-2</c:v>
                  </c:pt>
                  <c:pt idx="1">
                    <c:v>4.1815621821002673E-2</c:v>
                  </c:pt>
                  <c:pt idx="2">
                    <c:v>6.016615807428858E-2</c:v>
                  </c:pt>
                  <c:pt idx="3">
                    <c:v>2.757712131495979E-2</c:v>
                  </c:pt>
                  <c:pt idx="4">
                    <c:v>3.0579738283407085E-2</c:v>
                  </c:pt>
                  <c:pt idx="5">
                    <c:v>4.2587923751523926E-2</c:v>
                  </c:pt>
                </c:numCache>
              </c:numRef>
            </c:plus>
            <c:minus>
              <c:numRef>
                <c:f>'Expmt. 1'!$O$3:$O$1002</c:f>
                <c:numCache>
                  <c:formatCode>General</c:formatCode>
                  <c:ptCount val="1000"/>
                  <c:pt idx="0">
                    <c:v>2.9830765422729184E-2</c:v>
                  </c:pt>
                  <c:pt idx="1">
                    <c:v>4.1815621821002673E-2</c:v>
                  </c:pt>
                  <c:pt idx="2">
                    <c:v>6.016615807428858E-2</c:v>
                  </c:pt>
                  <c:pt idx="3">
                    <c:v>2.757712131495979E-2</c:v>
                  </c:pt>
                  <c:pt idx="4">
                    <c:v>3.0579738283407085E-2</c:v>
                  </c:pt>
                  <c:pt idx="5">
                    <c:v>4.2587923751523926E-2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1'!$B$3:$B$1002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'Expmt. 1'!$N$3:$N$1002</c:f>
              <c:numCache>
                <c:formatCode>General</c:formatCode>
                <c:ptCount val="1000"/>
                <c:pt idx="0">
                  <c:v>1540.4943142941404</c:v>
                </c:pt>
                <c:pt idx="1">
                  <c:v>1540.3751540969183</c:v>
                </c:pt>
                <c:pt idx="2">
                  <c:v>1540.3088775205297</c:v>
                </c:pt>
                <c:pt idx="3">
                  <c:v>1540.1790113261047</c:v>
                </c:pt>
                <c:pt idx="4">
                  <c:v>1540.1529631374942</c:v>
                </c:pt>
                <c:pt idx="5">
                  <c:v>1540.129152935931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D-4DF3-A5BE-6F818A6EA22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1'!$U$3:$U$1002</c:f>
                <c:numCache>
                  <c:formatCode>General</c:formatCode>
                  <c:ptCount val="1000"/>
                  <c:pt idx="0">
                    <c:v>4.9988425107237784E-2</c:v>
                  </c:pt>
                  <c:pt idx="1">
                    <c:v>4.551656776432178E-2</c:v>
                  </c:pt>
                  <c:pt idx="2">
                    <c:v>4.6685980469043598E-2</c:v>
                  </c:pt>
                  <c:pt idx="3">
                    <c:v>2.6470428708353221E-2</c:v>
                  </c:pt>
                  <c:pt idx="4">
                    <c:v>3.0712346736899692E-2</c:v>
                  </c:pt>
                  <c:pt idx="5">
                    <c:v>3.3220218157739671E-2</c:v>
                  </c:pt>
                </c:numCache>
              </c:numRef>
            </c:plus>
            <c:minus>
              <c:numRef>
                <c:f>'Expmt. 1'!$U$3:$U$1002</c:f>
                <c:numCache>
                  <c:formatCode>General</c:formatCode>
                  <c:ptCount val="1000"/>
                  <c:pt idx="0">
                    <c:v>4.9988425107237784E-2</c:v>
                  </c:pt>
                  <c:pt idx="1">
                    <c:v>4.551656776432178E-2</c:v>
                  </c:pt>
                  <c:pt idx="2">
                    <c:v>4.6685980469043598E-2</c:v>
                  </c:pt>
                  <c:pt idx="3">
                    <c:v>2.6470428708353221E-2</c:v>
                  </c:pt>
                  <c:pt idx="4">
                    <c:v>3.0712346736899692E-2</c:v>
                  </c:pt>
                  <c:pt idx="5">
                    <c:v>3.3220218157739671E-2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1'!$C$3:$C$1002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1'!$B$3:$B$1002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'Expmt. 1'!$T$3:$T$1002</c:f>
              <c:numCache>
                <c:formatCode>General</c:formatCode>
                <c:ptCount val="1000"/>
                <c:pt idx="0">
                  <c:v>1540.702438710957</c:v>
                </c:pt>
                <c:pt idx="1">
                  <c:v>1540.6108807194307</c:v>
                </c:pt>
                <c:pt idx="2">
                  <c:v>1540.6093065853852</c:v>
                </c:pt>
                <c:pt idx="3">
                  <c:v>1540.5983755956515</c:v>
                </c:pt>
                <c:pt idx="4">
                  <c:v>1540.5455359665025</c:v>
                </c:pt>
                <c:pt idx="5">
                  <c:v>1540.4431741655731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9D-4DF3-A5BE-6F818A6EA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15872"/>
        <c:axId val="1328411984"/>
      </c:scatterChart>
      <c:valAx>
        <c:axId val="307015872"/>
        <c:scaling>
          <c:orientation val="minMax"/>
        </c:scaling>
        <c:delete val="0"/>
        <c:axPos val="b"/>
        <c:title>
          <c:tx>
            <c:strRef>
              <c:f>'Expmt. 1'!$B$2</c:f>
              <c:strCache>
                <c:ptCount val="1"/>
                <c:pt idx="0">
                  <c:v>Average Curvature (1/m)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11984"/>
        <c:crosses val="autoZero"/>
        <c:crossBetween val="midCat"/>
      </c:valAx>
      <c:valAx>
        <c:axId val="1328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2: Signal Response vs.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147766826828942E-2"/>
                  <c:y val="4.766893436912193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1'!$K$3:$K$1002</c:f>
                <c:numCache>
                  <c:formatCode>General</c:formatCode>
                  <c:ptCount val="1000"/>
                  <c:pt idx="0">
                    <c:v>2.3174550847985018E-2</c:v>
                  </c:pt>
                  <c:pt idx="1">
                    <c:v>2.7918786706992289E-2</c:v>
                  </c:pt>
                  <c:pt idx="2">
                    <c:v>1.8707327578720841E-2</c:v>
                  </c:pt>
                  <c:pt idx="3">
                    <c:v>2.4848895506366826E-2</c:v>
                  </c:pt>
                  <c:pt idx="4">
                    <c:v>1.3429175103527423E-2</c:v>
                  </c:pt>
                  <c:pt idx="5">
                    <c:v>1.7482224701653289E-2</c:v>
                  </c:pt>
                </c:numCache>
              </c:numRef>
            </c:plus>
            <c:minus>
              <c:numRef>
                <c:f>'Expmt. 1'!$K$3:$K$1002</c:f>
                <c:numCache>
                  <c:formatCode>General</c:formatCode>
                  <c:ptCount val="1000"/>
                  <c:pt idx="0">
                    <c:v>2.3174550847985018E-2</c:v>
                  </c:pt>
                  <c:pt idx="1">
                    <c:v>2.7918786706992289E-2</c:v>
                  </c:pt>
                  <c:pt idx="2">
                    <c:v>1.8707327578720841E-2</c:v>
                  </c:pt>
                  <c:pt idx="3">
                    <c:v>2.4848895506366826E-2</c:v>
                  </c:pt>
                  <c:pt idx="4">
                    <c:v>1.3429175103527423E-2</c:v>
                  </c:pt>
                  <c:pt idx="5">
                    <c:v>1.7482224701653289E-2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1'!$D$3:$D$1002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'Expmt. 1'!$J$3:$J$1002</c:f>
              <c:numCache>
                <c:formatCode>General</c:formatCode>
                <c:ptCount val="1000"/>
                <c:pt idx="0">
                  <c:v>1550.3995607788684</c:v>
                </c:pt>
                <c:pt idx="1">
                  <c:v>1550.6254113493085</c:v>
                </c:pt>
                <c:pt idx="2">
                  <c:v>1550.6971266281039</c:v>
                </c:pt>
                <c:pt idx="3">
                  <c:v>1550.8353615861652</c:v>
                </c:pt>
                <c:pt idx="4">
                  <c:v>1550.9433584461754</c:v>
                </c:pt>
                <c:pt idx="5">
                  <c:v>1551.071106805206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0-4158-81E9-973CB4DF76EC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994428925559996E-2"/>
                  <c:y val="-8.6418888156522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1'!$Q$3:$Q$1002</c:f>
                <c:numCache>
                  <c:formatCode>General</c:formatCode>
                  <c:ptCount val="1000"/>
                  <c:pt idx="0">
                    <c:v>6.8405521976165487E-3</c:v>
                  </c:pt>
                  <c:pt idx="1">
                    <c:v>3.2461674481740796E-2</c:v>
                  </c:pt>
                  <c:pt idx="2">
                    <c:v>2.0219618002900046E-2</c:v>
                  </c:pt>
                  <c:pt idx="3">
                    <c:v>2.0403981477384703E-2</c:v>
                  </c:pt>
                  <c:pt idx="4">
                    <c:v>2.140346004909267E-2</c:v>
                  </c:pt>
                  <c:pt idx="5">
                    <c:v>2.3021506951849291E-2</c:v>
                  </c:pt>
                </c:numCache>
              </c:numRef>
            </c:plus>
            <c:minus>
              <c:numRef>
                <c:f>'Expmt. 1'!$Q$3:$Q$1002</c:f>
                <c:numCache>
                  <c:formatCode>General</c:formatCode>
                  <c:ptCount val="1000"/>
                  <c:pt idx="0">
                    <c:v>6.8405521976165487E-3</c:v>
                  </c:pt>
                  <c:pt idx="1">
                    <c:v>3.2461674481740796E-2</c:v>
                  </c:pt>
                  <c:pt idx="2">
                    <c:v>2.0219618002900046E-2</c:v>
                  </c:pt>
                  <c:pt idx="3">
                    <c:v>2.0403981477384703E-2</c:v>
                  </c:pt>
                  <c:pt idx="4">
                    <c:v>2.140346004909267E-2</c:v>
                  </c:pt>
                  <c:pt idx="5">
                    <c:v>2.3021506951849291E-2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1'!$D$3:$D$1002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'Expmt. 1'!$P$3:$P$1002</c:f>
              <c:numCache>
                <c:formatCode>General</c:formatCode>
                <c:ptCount val="1000"/>
                <c:pt idx="0">
                  <c:v>1550.6077564713241</c:v>
                </c:pt>
                <c:pt idx="1">
                  <c:v>1550.5095153578652</c:v>
                </c:pt>
                <c:pt idx="2">
                  <c:v>1550.5344142518165</c:v>
                </c:pt>
                <c:pt idx="3">
                  <c:v>1550.4917361924663</c:v>
                </c:pt>
                <c:pt idx="4">
                  <c:v>1550.382017748386</c:v>
                </c:pt>
                <c:pt idx="5">
                  <c:v>1550.3888498361996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540-4158-81E9-973CB4DF76EC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790918708391871E-2"/>
                  <c:y val="3.055383017171069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1'!$W$3:$W$1002</c:f>
                <c:numCache>
                  <c:formatCode>General</c:formatCode>
                  <c:ptCount val="1000"/>
                  <c:pt idx="0">
                    <c:v>2.9730925908671192E-2</c:v>
                  </c:pt>
                  <c:pt idx="1">
                    <c:v>6.136777067036972E-2</c:v>
                  </c:pt>
                  <c:pt idx="2">
                    <c:v>4.6039871376941911E-2</c:v>
                  </c:pt>
                  <c:pt idx="3">
                    <c:v>3.601869241999333E-2</c:v>
                  </c:pt>
                  <c:pt idx="4">
                    <c:v>2.7493025644588182E-2</c:v>
                  </c:pt>
                  <c:pt idx="5">
                    <c:v>3.0351511912201055E-2</c:v>
                  </c:pt>
                </c:numCache>
              </c:numRef>
            </c:plus>
            <c:minus>
              <c:numRef>
                <c:f>'Expmt. 1'!$W$3:$W$1002</c:f>
                <c:numCache>
                  <c:formatCode>General</c:formatCode>
                  <c:ptCount val="1000"/>
                  <c:pt idx="0">
                    <c:v>2.9730925908671192E-2</c:v>
                  </c:pt>
                  <c:pt idx="1">
                    <c:v>6.136777067036972E-2</c:v>
                  </c:pt>
                  <c:pt idx="2">
                    <c:v>4.6039871376941911E-2</c:v>
                  </c:pt>
                  <c:pt idx="3">
                    <c:v>3.601869241999333E-2</c:v>
                  </c:pt>
                  <c:pt idx="4">
                    <c:v>2.7493025644588182E-2</c:v>
                  </c:pt>
                  <c:pt idx="5">
                    <c:v>3.0351511912201055E-2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1'!$E$3:$E$1002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1'!$D$3:$D$1002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'Expmt. 1'!$V$3:$V$1002</c:f>
              <c:numCache>
                <c:formatCode>General</c:formatCode>
                <c:ptCount val="1000"/>
                <c:pt idx="0">
                  <c:v>1550.5643512896165</c:v>
                </c:pt>
                <c:pt idx="1">
                  <c:v>1550.5389594943661</c:v>
                </c:pt>
                <c:pt idx="2">
                  <c:v>1550.468026989688</c:v>
                </c:pt>
                <c:pt idx="3">
                  <c:v>1550.3741935271769</c:v>
                </c:pt>
                <c:pt idx="4">
                  <c:v>1550.3901655491559</c:v>
                </c:pt>
                <c:pt idx="5">
                  <c:v>1550.3198314557767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540-4158-81E9-973CB4DF7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15872"/>
        <c:axId val="1328411984"/>
      </c:scatterChart>
      <c:valAx>
        <c:axId val="307015872"/>
        <c:scaling>
          <c:orientation val="minMax"/>
        </c:scaling>
        <c:delete val="0"/>
        <c:axPos val="b"/>
        <c:title>
          <c:tx>
            <c:strRef>
              <c:f>'Expmt. 1'!$B$2</c:f>
              <c:strCache>
                <c:ptCount val="1"/>
                <c:pt idx="0">
                  <c:v>Average Curvature (1/m)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11984"/>
        <c:crosses val="autoZero"/>
        <c:crossBetween val="midCat"/>
      </c:valAx>
      <c:valAx>
        <c:axId val="1328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3: Signal Response vs.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452799325636728E-2"/>
                  <c:y val="-3.09304756210922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1'!$M$3:$M$1002</c:f>
                <c:numCache>
                  <c:formatCode>General</c:formatCode>
                  <c:ptCount val="1000"/>
                  <c:pt idx="0">
                    <c:v>5.7673972024326697E-2</c:v>
                  </c:pt>
                  <c:pt idx="1">
                    <c:v>3.3576920597936329E-2</c:v>
                  </c:pt>
                  <c:pt idx="2">
                    <c:v>1.7682181601004363E-2</c:v>
                  </c:pt>
                  <c:pt idx="3">
                    <c:v>3.1698071585804025E-2</c:v>
                  </c:pt>
                  <c:pt idx="4">
                    <c:v>2.0939551377664248E-2</c:v>
                  </c:pt>
                  <c:pt idx="5">
                    <c:v>1.4478866420772845E-2</c:v>
                  </c:pt>
                </c:numCache>
              </c:numRef>
            </c:plus>
            <c:minus>
              <c:numRef>
                <c:f>'Expmt. 1'!$M$3:$M$1002</c:f>
                <c:numCache>
                  <c:formatCode>General</c:formatCode>
                  <c:ptCount val="1000"/>
                  <c:pt idx="0">
                    <c:v>5.7673972024326697E-2</c:v>
                  </c:pt>
                  <c:pt idx="1">
                    <c:v>3.3576920597936329E-2</c:v>
                  </c:pt>
                  <c:pt idx="2">
                    <c:v>1.7682181601004363E-2</c:v>
                  </c:pt>
                  <c:pt idx="3">
                    <c:v>3.1698071585804025E-2</c:v>
                  </c:pt>
                  <c:pt idx="4">
                    <c:v>2.0939551377664248E-2</c:v>
                  </c:pt>
                  <c:pt idx="5">
                    <c:v>1.4478866420772845E-2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1'!$F$3:$F$1002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'Expmt. 1'!$L$3:$L$1002</c:f>
              <c:numCache>
                <c:formatCode>General</c:formatCode>
                <c:ptCount val="1000"/>
                <c:pt idx="0">
                  <c:v>1560.4756409096872</c:v>
                </c:pt>
                <c:pt idx="1">
                  <c:v>1560.6499495050984</c:v>
                </c:pt>
                <c:pt idx="2">
                  <c:v>1560.6770561880546</c:v>
                </c:pt>
                <c:pt idx="3">
                  <c:v>1560.7695351572747</c:v>
                </c:pt>
                <c:pt idx="4">
                  <c:v>1560.8314906649246</c:v>
                </c:pt>
                <c:pt idx="5">
                  <c:v>1560.9882857622399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EC-4586-950A-BB8B9C5299CA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7547631810412752E-3"/>
                  <c:y val="2.55497971649872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1'!$S$3:$S$1002</c:f>
                <c:numCache>
                  <c:formatCode>General</c:formatCode>
                  <c:ptCount val="1000"/>
                  <c:pt idx="0">
                    <c:v>6.1589110024532677E-2</c:v>
                  </c:pt>
                  <c:pt idx="1">
                    <c:v>5.3033706422704614E-2</c:v>
                  </c:pt>
                  <c:pt idx="2">
                    <c:v>1.603443849895755E-2</c:v>
                  </c:pt>
                  <c:pt idx="3">
                    <c:v>3.9884376393416174E-2</c:v>
                  </c:pt>
                  <c:pt idx="4">
                    <c:v>1.797729444132725E-2</c:v>
                  </c:pt>
                  <c:pt idx="5">
                    <c:v>2.2341904124888536E-2</c:v>
                  </c:pt>
                </c:numCache>
              </c:numRef>
            </c:plus>
            <c:minus>
              <c:numRef>
                <c:f>'Expmt. 1'!$S$3:$S$1002</c:f>
                <c:numCache>
                  <c:formatCode>General</c:formatCode>
                  <c:ptCount val="1000"/>
                  <c:pt idx="0">
                    <c:v>6.1589110024532677E-2</c:v>
                  </c:pt>
                  <c:pt idx="1">
                    <c:v>5.3033706422704614E-2</c:v>
                  </c:pt>
                  <c:pt idx="2">
                    <c:v>1.603443849895755E-2</c:v>
                  </c:pt>
                  <c:pt idx="3">
                    <c:v>3.9884376393416174E-2</c:v>
                  </c:pt>
                  <c:pt idx="4">
                    <c:v>1.797729444132725E-2</c:v>
                  </c:pt>
                  <c:pt idx="5">
                    <c:v>2.2341904124888536E-2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1'!$F$3:$F$1002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'Expmt. 1'!$R$3:$R$1002</c:f>
              <c:numCache>
                <c:formatCode>General</c:formatCode>
                <c:ptCount val="1000"/>
                <c:pt idx="0">
                  <c:v>1560.2941427369271</c:v>
                </c:pt>
                <c:pt idx="1">
                  <c:v>1560.2210368772178</c:v>
                </c:pt>
                <c:pt idx="2">
                  <c:v>1560.2010347038217</c:v>
                </c:pt>
                <c:pt idx="3">
                  <c:v>1560.2151740593449</c:v>
                </c:pt>
                <c:pt idx="4">
                  <c:v>1560.1261938148975</c:v>
                </c:pt>
                <c:pt idx="5">
                  <c:v>1560.0843091751262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EC-4586-950A-BB8B9C5299CA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490981596750323E-2"/>
                  <c:y val="2.963938240767539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'Expmt. 1'!$Y$3:$Y$1002</c:f>
                <c:numCache>
                  <c:formatCode>General</c:formatCode>
                  <c:ptCount val="1000"/>
                  <c:pt idx="0">
                    <c:v>1.4290239350383985E-2</c:v>
                  </c:pt>
                  <c:pt idx="1">
                    <c:v>3.7769504939137895E-2</c:v>
                  </c:pt>
                  <c:pt idx="2">
                    <c:v>2.4303541336846937E-2</c:v>
                  </c:pt>
                  <c:pt idx="3">
                    <c:v>3.6810538956555963E-2</c:v>
                  </c:pt>
                  <c:pt idx="4">
                    <c:v>1.5676836387000272E-2</c:v>
                  </c:pt>
                  <c:pt idx="5">
                    <c:v>1.4227866737098485E-2</c:v>
                  </c:pt>
                </c:numCache>
              </c:numRef>
            </c:plus>
            <c:minus>
              <c:numRef>
                <c:f>'Expmt. 1'!$Y$3:$Y$1002</c:f>
                <c:numCache>
                  <c:formatCode>General</c:formatCode>
                  <c:ptCount val="1000"/>
                  <c:pt idx="0">
                    <c:v>1.4290239350383985E-2</c:v>
                  </c:pt>
                  <c:pt idx="1">
                    <c:v>3.7769504939137895E-2</c:v>
                  </c:pt>
                  <c:pt idx="2">
                    <c:v>2.4303541336846937E-2</c:v>
                  </c:pt>
                  <c:pt idx="3">
                    <c:v>3.6810538956555963E-2</c:v>
                  </c:pt>
                  <c:pt idx="4">
                    <c:v>1.5676836387000272E-2</c:v>
                  </c:pt>
                  <c:pt idx="5">
                    <c:v>1.4227866737098485E-2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plus>
            <c:minus>
              <c:numRef>
                <c:f>'Expmt. 1'!$G$3:$G$1002</c:f>
                <c:numCache>
                  <c:formatCode>General</c:formatCode>
                  <c:ptCount val="10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'Expmt. 1'!$F$3:$F$1002</c:f>
              <c:numCache>
                <c:formatCode>0.0</c:formatCode>
                <c:ptCount val="1000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'Expmt. 1'!$X$3:$X$1002</c:f>
              <c:numCache>
                <c:formatCode>General</c:formatCode>
                <c:ptCount val="1000"/>
                <c:pt idx="0">
                  <c:v>1560.419475417114</c:v>
                </c:pt>
                <c:pt idx="1">
                  <c:v>1560.3686516128275</c:v>
                </c:pt>
                <c:pt idx="2">
                  <c:v>1560.3991267670544</c:v>
                </c:pt>
                <c:pt idx="3">
                  <c:v>1560.32760236173</c:v>
                </c:pt>
                <c:pt idx="4">
                  <c:v>1560.3610099911957</c:v>
                </c:pt>
                <c:pt idx="5">
                  <c:v>1560.3236276155767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EC-4586-950A-BB8B9C529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15872"/>
        <c:axId val="1328411984"/>
      </c:scatterChart>
      <c:valAx>
        <c:axId val="307015872"/>
        <c:scaling>
          <c:orientation val="minMax"/>
        </c:scaling>
        <c:delete val="0"/>
        <c:axPos val="b"/>
        <c:title>
          <c:tx>
            <c:strRef>
              <c:f>'Expmt. 1'!$B$2</c:f>
              <c:strCache>
                <c:ptCount val="1"/>
                <c:pt idx="0">
                  <c:v>Average Curvature (1/m)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411984"/>
        <c:crosses val="autoZero"/>
        <c:crossBetween val="midCat"/>
      </c:valAx>
      <c:valAx>
        <c:axId val="13284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15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76E154-FEB7-4F67-92EA-C4111B537857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D76D07-F4E7-4196-8E52-578F166A6949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EFA366-3CC5-4D0D-8321-22B9B883BD20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F5A8BA8-89FD-4A76-8633-757E78538492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DDA35D-73B2-4F75-B2FA-777EFF548614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E4E7A9A-572F-4371-9659-2B807B9650CC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0D1BA3-B27E-4F7E-8E69-3FFDD24E8A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2C2F00-21DE-4769-A153-96234E4B392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8A4C36-14A4-4BC7-90C5-F24064B3A0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9F4E3F-B321-424D-B366-0260E20CA6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58A4AF-06FD-4D33-A8B7-D0490EC653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625E9-1038-447B-9943-11812D1167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20408</xdr:colOff>
      <xdr:row>8</xdr:row>
      <xdr:rowOff>32657</xdr:rowOff>
    </xdr:from>
    <xdr:to>
      <xdr:col>10</xdr:col>
      <xdr:colOff>938892</xdr:colOff>
      <xdr:row>33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99D075-127D-46CD-A7F5-7F1421EEF3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81643</xdr:colOff>
      <xdr:row>33</xdr:row>
      <xdr:rowOff>95250</xdr:rowOff>
    </xdr:from>
    <xdr:to>
      <xdr:col>11</xdr:col>
      <xdr:colOff>6806</xdr:colOff>
      <xdr:row>59</xdr:row>
      <xdr:rowOff>38101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F812E-745C-499C-9F25-C061AA07B5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59</xdr:row>
      <xdr:rowOff>0</xdr:rowOff>
    </xdr:from>
    <xdr:to>
      <xdr:col>10</xdr:col>
      <xdr:colOff>918484</xdr:colOff>
      <xdr:row>84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258B07-D8F1-4433-A1E5-403B901F5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E9E2-F53E-442B-814A-AA14022BCEF8}">
  <dimension ref="A1:AH19"/>
  <sheetViews>
    <sheetView tabSelected="1" workbookViewId="0">
      <selection activeCell="H3" sqref="H3"/>
    </sheetView>
  </sheetViews>
  <sheetFormatPr defaultRowHeight="14.4" x14ac:dyDescent="0.3"/>
  <cols>
    <col min="1" max="1" width="13.33203125" bestFit="1" customWidth="1"/>
    <col min="2" max="2" width="14.88671875" bestFit="1" customWidth="1"/>
  </cols>
  <sheetData>
    <row r="1" spans="1:34" x14ac:dyDescent="0.3">
      <c r="B1" s="38" t="s">
        <v>34</v>
      </c>
      <c r="C1" s="38"/>
      <c r="D1" s="38"/>
      <c r="G1" s="37" t="s">
        <v>35</v>
      </c>
      <c r="H1" s="37"/>
      <c r="I1" s="37"/>
      <c r="J1" s="37"/>
      <c r="M1" s="37" t="s">
        <v>36</v>
      </c>
      <c r="N1" s="37"/>
      <c r="O1" s="37"/>
      <c r="P1" s="37"/>
      <c r="S1" s="37" t="s">
        <v>39</v>
      </c>
      <c r="T1" s="37"/>
      <c r="U1" s="37"/>
      <c r="V1" s="37"/>
    </row>
    <row r="2" spans="1:34" ht="15" thickBot="1" x14ac:dyDescent="0.35">
      <c r="A2" t="s">
        <v>33</v>
      </c>
      <c r="B2" t="s">
        <v>24</v>
      </c>
      <c r="C2" t="s">
        <v>25</v>
      </c>
      <c r="D2" t="s">
        <v>26</v>
      </c>
      <c r="G2" t="s">
        <v>34</v>
      </c>
      <c r="H2" t="s">
        <v>23</v>
      </c>
      <c r="I2" t="s">
        <v>27</v>
      </c>
      <c r="J2" t="s">
        <v>28</v>
      </c>
      <c r="K2" t="s">
        <v>37</v>
      </c>
      <c r="M2" t="s">
        <v>34</v>
      </c>
      <c r="N2" t="s">
        <v>23</v>
      </c>
      <c r="O2" t="s">
        <v>27</v>
      </c>
      <c r="P2" t="s">
        <v>28</v>
      </c>
      <c r="Q2" t="s">
        <v>37</v>
      </c>
      <c r="S2" t="s">
        <v>34</v>
      </c>
      <c r="T2" t="s">
        <v>23</v>
      </c>
      <c r="U2" t="s">
        <v>27</v>
      </c>
      <c r="V2" t="s">
        <v>28</v>
      </c>
      <c r="W2" t="s">
        <v>37</v>
      </c>
    </row>
    <row r="3" spans="1:34" x14ac:dyDescent="0.3">
      <c r="A3" t="s">
        <v>42</v>
      </c>
      <c r="B3" s="30">
        <f>IF(AND('Expmt. 1'!B3&gt;= '"Zero" Curvature'!$D$34, 'Expmt. 1'!B3 &lt;= '"Zero" Curvature'!$D$35),0,'Expmt. 1'!B3)</f>
        <v>0</v>
      </c>
      <c r="C3" s="31">
        <f>IF(AND('Expmt. 1'!D3&gt;= '"Zero" Curvature'!$D$34, 'Expmt. 1'!D3 &lt;= '"Zero" Curvature'!$D$35),0,'Expmt. 1'!D3)</f>
        <v>0</v>
      </c>
      <c r="D3" s="32">
        <f>IF(AND('Expmt. 1'!F3&gt;= '"Zero" Curvature'!$D$34, 'Expmt. 1'!F3 &lt;= '"Zero" Curvature'!$D$35),0,'Expmt. 1'!F3)</f>
        <v>0</v>
      </c>
      <c r="G3">
        <f>B3</f>
        <v>0</v>
      </c>
      <c r="H3" s="29">
        <f>'Expmt. 1'!H3-'"Zero" Curvature'!$G$21</f>
        <v>0</v>
      </c>
      <c r="I3" s="29">
        <f>'Expmt. 1'!N3-'"Zero" Curvature'!$G$27</f>
        <v>0</v>
      </c>
      <c r="J3" s="29">
        <f>'Expmt. 1'!T3-'"Zero" Curvature'!$G$33</f>
        <v>0</v>
      </c>
      <c r="K3" s="29">
        <f>AVERAGE(H3:J3)</f>
        <v>0</v>
      </c>
      <c r="L3" s="29"/>
      <c r="M3">
        <f>C3</f>
        <v>0</v>
      </c>
      <c r="N3" s="29">
        <f>'Expmt. 1'!J3-'"Zero" Curvature'!$G$22</f>
        <v>0</v>
      </c>
      <c r="O3" s="29">
        <f>'Expmt. 1'!P3-'"Zero" Curvature'!$G$28</f>
        <v>0</v>
      </c>
      <c r="P3" s="29">
        <f>'Expmt. 1'!V3-'"Zero" Curvature'!$G$34</f>
        <v>0</v>
      </c>
      <c r="Q3" s="29">
        <f>AVERAGE(N3:P3)</f>
        <v>0</v>
      </c>
      <c r="R3" s="29"/>
      <c r="S3">
        <f>D3</f>
        <v>0</v>
      </c>
      <c r="T3" s="29">
        <f>'Expmt. 1'!L3-'"Zero" Curvature'!$G$23</f>
        <v>0</v>
      </c>
      <c r="U3" s="29">
        <f>'Expmt. 1'!R3-'"Zero" Curvature'!$G$29</f>
        <v>0</v>
      </c>
      <c r="V3" s="29">
        <f>'Expmt. 1'!X3-'"Zero" Curvature'!$G$35</f>
        <v>0</v>
      </c>
      <c r="W3" s="29">
        <f>AVERAGE(T3:V3)</f>
        <v>0</v>
      </c>
    </row>
    <row r="4" spans="1:34" x14ac:dyDescent="0.3">
      <c r="A4" t="s">
        <v>42</v>
      </c>
      <c r="B4" s="33">
        <f>IF(AND('Expmt. 1'!B4&gt;= '"Zero" Curvature'!$D$34, 'Expmt. 1'!B4 &lt;= '"Zero" Curvature'!$D$35),0,'Expmt. 1'!B4)</f>
        <v>0.8</v>
      </c>
      <c r="C4" s="29">
        <f>IF(AND('Expmt. 1'!D4&gt;= '"Zero" Curvature'!$D$34, 'Expmt. 1'!D4 &lt;= '"Zero" Curvature'!$D$35),0,'Expmt. 1'!D4)</f>
        <v>0.8</v>
      </c>
      <c r="D4" s="34">
        <f>IF(AND('Expmt. 1'!F4&gt;= '"Zero" Curvature'!$D$34, 'Expmt. 1'!F4 &lt;= '"Zero" Curvature'!$D$35),0,'Expmt. 1'!F4)</f>
        <v>0.8</v>
      </c>
      <c r="G4">
        <f t="shared" ref="G4:G8" si="0">B4</f>
        <v>0.8</v>
      </c>
      <c r="H4" s="29">
        <f>'Expmt. 1'!H4-'"Zero" Curvature'!$G$21</f>
        <v>0.1884997095255585</v>
      </c>
      <c r="I4" s="29">
        <f>'Expmt. 1'!N4-'"Zero" Curvature'!$G$27</f>
        <v>-0.11916019722207238</v>
      </c>
      <c r="J4" s="29">
        <f>'Expmt. 1'!T4-'"Zero" Curvature'!$G$33</f>
        <v>-9.1557991526315163E-2</v>
      </c>
      <c r="K4" s="29">
        <f t="shared" ref="K4:K6" si="1">AVERAGE(H4:J4)</f>
        <v>-7.4061597409430151E-3</v>
      </c>
      <c r="L4" s="29"/>
      <c r="M4">
        <f t="shared" ref="M4:M8" si="2">C4</f>
        <v>0.8</v>
      </c>
      <c r="N4" s="29">
        <f>'Expmt. 1'!J4-'"Zero" Curvature'!$G$22</f>
        <v>0.22585057044011592</v>
      </c>
      <c r="O4" s="29">
        <f>'Expmt. 1'!P4-'"Zero" Curvature'!$G$28</f>
        <v>-9.8241113458925611E-2</v>
      </c>
      <c r="P4" s="29">
        <f>'Expmt. 1'!V4-'"Zero" Curvature'!$G$34</f>
        <v>-2.539179525047075E-2</v>
      </c>
      <c r="Q4" s="29">
        <f t="shared" ref="Q4:Q6" si="3">AVERAGE(N4:P4)</f>
        <v>3.4072553910239854E-2</v>
      </c>
      <c r="R4" s="29"/>
      <c r="S4">
        <f t="shared" ref="S4:S8" si="4">D4</f>
        <v>0.8</v>
      </c>
      <c r="T4" s="29">
        <f>'Expmt. 1'!L4-'"Zero" Curvature'!$G$23</f>
        <v>0.17430859541127575</v>
      </c>
      <c r="U4" s="29">
        <f>'Expmt. 1'!R4-'"Zero" Curvature'!$G$29</f>
        <v>-7.3105859709357901E-2</v>
      </c>
      <c r="V4" s="29">
        <f>'Expmt. 1'!X4-'"Zero" Curvature'!$G$35</f>
        <v>-5.0823804286437735E-2</v>
      </c>
      <c r="W4" s="29">
        <f t="shared" ref="W4:W6" si="5">AVERAGE(T4:V4)</f>
        <v>1.679297713849337E-2</v>
      </c>
    </row>
    <row r="5" spans="1:34" x14ac:dyDescent="0.3">
      <c r="A5" t="s">
        <v>42</v>
      </c>
      <c r="B5" s="33">
        <f>IF(AND('Expmt. 1'!B5&gt;= '"Zero" Curvature'!$D$34, 'Expmt. 1'!B5 &lt;= '"Zero" Curvature'!$D$35),0,'Expmt. 1'!B5)</f>
        <v>1.25</v>
      </c>
      <c r="C5" s="29">
        <f>IF(AND('Expmt. 1'!D5&gt;= '"Zero" Curvature'!$D$34, 'Expmt. 1'!D5 &lt;= '"Zero" Curvature'!$D$35),0,'Expmt. 1'!D5)</f>
        <v>1.25</v>
      </c>
      <c r="D5" s="34">
        <f>IF(AND('Expmt. 1'!F5&gt;= '"Zero" Curvature'!$D$34, 'Expmt. 1'!F5 &lt;= '"Zero" Curvature'!$D$35),0,'Expmt. 1'!F5)</f>
        <v>1.25</v>
      </c>
      <c r="E5" s="29"/>
      <c r="F5" s="29"/>
      <c r="G5">
        <f t="shared" si="0"/>
        <v>1.25</v>
      </c>
      <c r="H5" s="29">
        <f>'Expmt. 1'!H5-'"Zero" Curvature'!$G$21</f>
        <v>0.24072389376419778</v>
      </c>
      <c r="I5" s="29">
        <f>'Expmt. 1'!N5-'"Zero" Curvature'!$G$27</f>
        <v>-0.18543677361071786</v>
      </c>
      <c r="J5" s="29">
        <f>'Expmt. 1'!T5-'"Zero" Curvature'!$G$33</f>
        <v>-9.3132125571855795E-2</v>
      </c>
      <c r="K5" s="29">
        <f t="shared" si="1"/>
        <v>-1.2615001806125292E-2</v>
      </c>
      <c r="L5" s="29"/>
      <c r="M5">
        <f t="shared" si="2"/>
        <v>1.25</v>
      </c>
      <c r="N5" s="29">
        <f>'Expmt. 1'!J5-'"Zero" Curvature'!$G$22</f>
        <v>0.29756584923552509</v>
      </c>
      <c r="O5" s="29">
        <f>'Expmt. 1'!P5-'"Zero" Curvature'!$G$28</f>
        <v>-7.3342219507594564E-2</v>
      </c>
      <c r="P5" s="29">
        <f>'Expmt. 1'!V5-'"Zero" Curvature'!$G$34</f>
        <v>-9.6324299928483015E-2</v>
      </c>
      <c r="Q5" s="29">
        <f t="shared" si="3"/>
        <v>4.2633109933149171E-2</v>
      </c>
      <c r="R5" s="29"/>
      <c r="S5">
        <f t="shared" si="4"/>
        <v>1.25</v>
      </c>
      <c r="T5" s="29">
        <f>'Expmt. 1'!L5-'"Zero" Curvature'!$G$23</f>
        <v>0.20141527836744899</v>
      </c>
      <c r="U5" s="29">
        <f>'Expmt. 1'!R5-'"Zero" Curvature'!$G$29</f>
        <v>-9.3108033105409049E-2</v>
      </c>
      <c r="V5" s="29">
        <f>'Expmt. 1'!X5-'"Zero" Curvature'!$G$35</f>
        <v>-2.0348650059531792E-2</v>
      </c>
      <c r="W5" s="29">
        <f t="shared" si="5"/>
        <v>2.9319531734169384E-2</v>
      </c>
    </row>
    <row r="6" spans="1:34" x14ac:dyDescent="0.3">
      <c r="A6" s="29" t="s">
        <v>42</v>
      </c>
      <c r="B6" s="33">
        <f>IF(AND('Expmt. 1'!B6&gt;= '"Zero" Curvature'!$D$34, 'Expmt. 1'!B6 &lt;= '"Zero" Curvature'!$D$35),0,'Expmt. 1'!B6)</f>
        <v>1.6</v>
      </c>
      <c r="C6" s="29">
        <f>IF(AND('Expmt. 1'!D6&gt;= '"Zero" Curvature'!$D$34, 'Expmt. 1'!D6 &lt;= '"Zero" Curvature'!$D$35),0,'Expmt. 1'!D6)</f>
        <v>1.6</v>
      </c>
      <c r="D6" s="34">
        <f>IF(AND('Expmt. 1'!F6&gt;= '"Zero" Curvature'!$D$34, 'Expmt. 1'!F6 &lt;= '"Zero" Curvature'!$D$35),0,'Expmt. 1'!F6)</f>
        <v>1.6</v>
      </c>
      <c r="E6" s="29"/>
      <c r="F6" s="29"/>
      <c r="G6">
        <f t="shared" si="0"/>
        <v>1.6</v>
      </c>
      <c r="H6" s="29">
        <f>'Expmt. 1'!H6-'"Zero" Curvature'!$G$21</f>
        <v>0.33124520757314713</v>
      </c>
      <c r="I6" s="29">
        <f>'Expmt. 1'!N6-'"Zero" Curvature'!$G$27</f>
        <v>-0.31530296803566671</v>
      </c>
      <c r="J6" s="29">
        <f>'Expmt. 1'!T6-'"Zero" Curvature'!$G$33</f>
        <v>-0.10406311530550738</v>
      </c>
      <c r="K6" s="29">
        <f t="shared" si="1"/>
        <v>-2.9373625256008989E-2</v>
      </c>
      <c r="L6" s="29"/>
      <c r="M6">
        <f t="shared" si="2"/>
        <v>1.6</v>
      </c>
      <c r="N6" s="29">
        <f>'Expmt. 1'!J6-'"Zero" Curvature'!$G$22</f>
        <v>0.43580080729680049</v>
      </c>
      <c r="O6" s="29">
        <f>'Expmt. 1'!P6-'"Zero" Curvature'!$G$28</f>
        <v>-0.11602027885783173</v>
      </c>
      <c r="P6" s="29">
        <f>'Expmt. 1'!V6-'"Zero" Curvature'!$G$34</f>
        <v>-0.19015776243963955</v>
      </c>
      <c r="Q6" s="29">
        <f t="shared" si="3"/>
        <v>4.3207588666443066E-2</v>
      </c>
      <c r="R6" s="29"/>
      <c r="S6" s="29">
        <f t="shared" si="4"/>
        <v>1.6</v>
      </c>
      <c r="T6" s="29">
        <f>'Expmt. 1'!L6-'"Zero" Curvature'!$G$23</f>
        <v>0.29389424758755922</v>
      </c>
      <c r="U6" s="29">
        <f>'Expmt. 1'!R6-'"Zero" Curvature'!$G$29</f>
        <v>-7.89686775822247E-2</v>
      </c>
      <c r="V6" s="29">
        <f>'Expmt. 1'!X6-'"Zero" Curvature'!$G$35</f>
        <v>-9.1873055383985047E-2</v>
      </c>
      <c r="W6" s="29">
        <f t="shared" si="5"/>
        <v>4.101750487378316E-2</v>
      </c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34" x14ac:dyDescent="0.3">
      <c r="A7" s="34" t="s">
        <v>42</v>
      </c>
      <c r="B7" s="33">
        <f>IF(AND('Expmt. 1'!B7&gt;= '"Zero" Curvature'!$D$34, 'Expmt. 1'!B7 &lt;= '"Zero" Curvature'!$D$35),0,'Expmt. 1'!B7)</f>
        <v>2</v>
      </c>
      <c r="C7" s="29">
        <f>IF(AND('Expmt. 1'!D7&gt;= '"Zero" Curvature'!$D$34, 'Expmt. 1'!D7 &lt;= '"Zero" Curvature'!$D$35),0,'Expmt. 1'!D7)</f>
        <v>2</v>
      </c>
      <c r="D7" s="34">
        <f>IF(AND('Expmt. 1'!F7&gt;= '"Zero" Curvature'!$D$34, 'Expmt. 1'!F7 &lt;= '"Zero" Curvature'!$D$35),0,'Expmt. 1'!F7)</f>
        <v>2</v>
      </c>
      <c r="E7" s="29"/>
      <c r="F7" s="29"/>
      <c r="G7">
        <f t="shared" si="0"/>
        <v>2</v>
      </c>
      <c r="H7" s="29">
        <f>'Expmt. 1'!H7-'"Zero" Curvature'!$G$21</f>
        <v>0.39289828453547671</v>
      </c>
      <c r="I7" s="29">
        <f>'Expmt. 1'!N7-'"Zero" Curvature'!$G$27</f>
        <v>-0.34135115664616933</v>
      </c>
      <c r="J7" s="29">
        <f>'Expmt. 1'!T7-'"Zero" Curvature'!$G$33</f>
        <v>-0.15690274445455543</v>
      </c>
      <c r="K7" s="29">
        <f t="shared" ref="K7:K8" si="6">AVERAGE(H7:J7)</f>
        <v>-3.5118538855082683E-2</v>
      </c>
      <c r="L7" s="29"/>
      <c r="M7">
        <f t="shared" si="2"/>
        <v>2</v>
      </c>
      <c r="N7" s="29">
        <f>'Expmt. 1'!J7-'"Zero" Curvature'!$G$22</f>
        <v>0.54379766730698975</v>
      </c>
      <c r="O7" s="29">
        <f>'Expmt. 1'!P7-'"Zero" Curvature'!$G$28</f>
        <v>-0.22573872293810382</v>
      </c>
      <c r="P7" s="29">
        <f>'Expmt. 1'!V7-'"Zero" Curvature'!$G$34</f>
        <v>-0.1741857404606435</v>
      </c>
      <c r="Q7" s="29">
        <f t="shared" ref="Q7:Q8" si="7">AVERAGE(N7:P7)</f>
        <v>4.7957734636080808E-2</v>
      </c>
      <c r="R7" s="29"/>
      <c r="S7">
        <f t="shared" si="4"/>
        <v>2</v>
      </c>
      <c r="T7" s="29">
        <f>'Expmt. 1'!L7-'"Zero" Curvature'!$G$23</f>
        <v>0.35584975523738649</v>
      </c>
      <c r="U7" s="29">
        <f>'Expmt. 1'!R7-'"Zero" Curvature'!$G$29</f>
        <v>-0.16794892202960909</v>
      </c>
      <c r="V7" s="29">
        <f>'Expmt. 1'!X7-'"Zero" Curvature'!$G$35</f>
        <v>-5.8465425918257097E-2</v>
      </c>
      <c r="W7" s="29">
        <f t="shared" ref="W7:W8" si="8">AVERAGE(T7:V7)</f>
        <v>4.3145135763173435E-2</v>
      </c>
    </row>
    <row r="8" spans="1:34" ht="15" thickBot="1" x14ac:dyDescent="0.35">
      <c r="A8" t="s">
        <v>42</v>
      </c>
      <c r="B8" s="35">
        <f>IF(AND('Expmt. 1'!B8&gt;= '"Zero" Curvature'!$D$34, 'Expmt. 1'!B8 &lt;= '"Zero" Curvature'!$D$35),0,'Expmt. 1'!B8)</f>
        <v>2.5</v>
      </c>
      <c r="C8" s="8">
        <f>IF(AND('Expmt. 1'!D8&gt;= '"Zero" Curvature'!$D$34, 'Expmt. 1'!D8 &lt;= '"Zero" Curvature'!$D$35),0,'Expmt. 1'!D8)</f>
        <v>2.5</v>
      </c>
      <c r="D8" s="36">
        <f>IF(AND('Expmt. 1'!F8&gt;= '"Zero" Curvature'!$D$34, 'Expmt. 1'!F8 &lt;= '"Zero" Curvature'!$D$35),0,'Expmt. 1'!F8)</f>
        <v>2.5</v>
      </c>
      <c r="E8" s="29"/>
      <c r="F8" s="29"/>
      <c r="G8">
        <f t="shared" si="0"/>
        <v>2.5</v>
      </c>
      <c r="H8" s="29">
        <f>'Expmt. 1'!H8-'"Zero" Curvature'!$G$21</f>
        <v>0.49133781694808931</v>
      </c>
      <c r="I8" s="29">
        <f>'Expmt. 1'!N8-'"Zero" Curvature'!$G$27</f>
        <v>-0.36516135820943418</v>
      </c>
      <c r="J8" s="29">
        <f>'Expmt. 1'!T8-'"Zero" Curvature'!$G$33</f>
        <v>-0.25926454538398502</v>
      </c>
      <c r="K8" s="29">
        <f t="shared" si="6"/>
        <v>-4.4362695548443298E-2</v>
      </c>
      <c r="L8" s="29"/>
      <c r="M8" s="29">
        <f t="shared" si="2"/>
        <v>2.5</v>
      </c>
      <c r="N8" s="29">
        <f>'Expmt. 1'!J8-'"Zero" Curvature'!$G$22</f>
        <v>0.67154602633763716</v>
      </c>
      <c r="O8" s="29">
        <f>'Expmt. 1'!P8-'"Zero" Curvature'!$G$28</f>
        <v>-0.21890663512454012</v>
      </c>
      <c r="P8" s="29">
        <f>'Expmt. 1'!V8-'"Zero" Curvature'!$G$34</f>
        <v>-0.24451983383983134</v>
      </c>
      <c r="Q8" s="29">
        <f t="shared" si="7"/>
        <v>6.9373185791088574E-2</v>
      </c>
      <c r="R8" s="29"/>
      <c r="S8" s="29">
        <f t="shared" si="4"/>
        <v>2.5</v>
      </c>
      <c r="T8" s="29">
        <f>'Expmt. 1'!L8-'"Zero" Curvature'!$G$23</f>
        <v>0.51264485255273939</v>
      </c>
      <c r="U8" s="29">
        <f>'Expmt. 1'!R8-'"Zero" Curvature'!$G$29</f>
        <v>-0.20983356180090595</v>
      </c>
      <c r="V8" s="29">
        <f>'Expmt. 1'!X8-'"Zero" Curvature'!$G$35</f>
        <v>-9.584780153727479E-2</v>
      </c>
      <c r="W8" s="29">
        <f t="shared" si="8"/>
        <v>6.8987829738186221E-2</v>
      </c>
    </row>
    <row r="9" spans="1:34" x14ac:dyDescent="0.3">
      <c r="B9" s="29"/>
      <c r="C9" s="29"/>
      <c r="D9" s="29"/>
      <c r="E9" s="29"/>
      <c r="F9" s="29"/>
      <c r="H9" s="29"/>
      <c r="I9" s="29"/>
      <c r="J9" s="29"/>
      <c r="K9" s="29"/>
      <c r="L9" s="29"/>
      <c r="N9" s="29"/>
      <c r="O9" s="29"/>
      <c r="P9" s="29"/>
      <c r="Q9" s="29"/>
      <c r="R9" s="29"/>
      <c r="T9" s="29"/>
      <c r="U9" s="29"/>
      <c r="V9" s="29"/>
      <c r="W9" s="29"/>
    </row>
    <row r="11" spans="1:34" x14ac:dyDescent="0.3">
      <c r="G11" s="37" t="s">
        <v>38</v>
      </c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</row>
    <row r="12" spans="1:34" x14ac:dyDescent="0.3">
      <c r="G12" s="37" t="s">
        <v>35</v>
      </c>
      <c r="H12" s="37"/>
      <c r="I12" s="37"/>
      <c r="J12" s="37"/>
      <c r="M12" s="37" t="s">
        <v>36</v>
      </c>
      <c r="N12" s="37"/>
      <c r="O12" s="37"/>
      <c r="P12" s="37"/>
      <c r="S12" s="37" t="s">
        <v>39</v>
      </c>
      <c r="T12" s="37"/>
      <c r="U12" s="37"/>
      <c r="V12" s="37"/>
    </row>
    <row r="13" spans="1:34" x14ac:dyDescent="0.3">
      <c r="G13" t="s">
        <v>34</v>
      </c>
      <c r="H13" t="s">
        <v>23</v>
      </c>
      <c r="I13" t="s">
        <v>27</v>
      </c>
      <c r="J13" t="s">
        <v>28</v>
      </c>
      <c r="M13" t="s">
        <v>34</v>
      </c>
      <c r="N13" t="s">
        <v>23</v>
      </c>
      <c r="O13" t="s">
        <v>27</v>
      </c>
      <c r="P13" t="s">
        <v>28</v>
      </c>
      <c r="S13" t="s">
        <v>34</v>
      </c>
      <c r="T13" t="s">
        <v>23</v>
      </c>
      <c r="U13" t="s">
        <v>27</v>
      </c>
      <c r="V13" t="s">
        <v>28</v>
      </c>
    </row>
    <row r="14" spans="1:34" x14ac:dyDescent="0.3">
      <c r="G14">
        <f>B3</f>
        <v>0</v>
      </c>
      <c r="H14">
        <f>H3-$K3</f>
        <v>0</v>
      </c>
      <c r="I14">
        <f>I3-$K3</f>
        <v>0</v>
      </c>
      <c r="J14">
        <f>J3-$K3</f>
        <v>0</v>
      </c>
      <c r="M14">
        <f>C3</f>
        <v>0</v>
      </c>
      <c r="N14">
        <f>N3-$Q3</f>
        <v>0</v>
      </c>
      <c r="O14">
        <f>O3-$Q3</f>
        <v>0</v>
      </c>
      <c r="P14">
        <f>P3-$Q3</f>
        <v>0</v>
      </c>
      <c r="S14">
        <f>C3</f>
        <v>0</v>
      </c>
      <c r="T14">
        <f>T3-$W3</f>
        <v>0</v>
      </c>
      <c r="U14">
        <f>U3-$W3</f>
        <v>0</v>
      </c>
      <c r="V14">
        <f>V3-$W3</f>
        <v>0</v>
      </c>
    </row>
    <row r="15" spans="1:34" x14ac:dyDescent="0.3">
      <c r="G15">
        <f>B4</f>
        <v>0.8</v>
      </c>
      <c r="H15">
        <f>H4-$K4</f>
        <v>0.19590586926650153</v>
      </c>
      <c r="I15">
        <f>I4-$K4</f>
        <v>-0.11175403748112937</v>
      </c>
      <c r="J15">
        <f>J4-$K4</f>
        <v>-8.4151831785372153E-2</v>
      </c>
      <c r="M15">
        <f>C4</f>
        <v>0.8</v>
      </c>
      <c r="N15">
        <f>N4-$Q4</f>
        <v>0.19177801652987606</v>
      </c>
      <c r="O15">
        <f>O4-$Q4</f>
        <v>-0.13231366736916547</v>
      </c>
      <c r="P15">
        <f>P4-$Q4</f>
        <v>-5.9464349160710604E-2</v>
      </c>
      <c r="S15">
        <f>C4</f>
        <v>0.8</v>
      </c>
      <c r="T15">
        <f>T4-$W4</f>
        <v>0.15751561827278238</v>
      </c>
      <c r="U15">
        <f>U4-$W4</f>
        <v>-8.9898836847851271E-2</v>
      </c>
      <c r="V15">
        <f>V4-$W4</f>
        <v>-6.7616781424931105E-2</v>
      </c>
    </row>
    <row r="16" spans="1:34" x14ac:dyDescent="0.3">
      <c r="G16">
        <f>B5</f>
        <v>1.25</v>
      </c>
      <c r="H16">
        <f>H5-$K5</f>
        <v>0.25333889557032307</v>
      </c>
      <c r="I16">
        <f>I5-$K5</f>
        <v>-0.17282177180459257</v>
      </c>
      <c r="J16">
        <f>J5-$K5</f>
        <v>-8.0517123765730503E-2</v>
      </c>
      <c r="M16">
        <f>C5</f>
        <v>1.25</v>
      </c>
      <c r="N16">
        <f>N5-$Q5</f>
        <v>0.25493273930237592</v>
      </c>
      <c r="O16">
        <f>O5-$Q5</f>
        <v>-0.11597532944074374</v>
      </c>
      <c r="P16">
        <f>P5-$Q5</f>
        <v>-0.13895740986163219</v>
      </c>
      <c r="S16">
        <f>C5</f>
        <v>1.25</v>
      </c>
      <c r="T16">
        <f>T5-$W5</f>
        <v>0.17209574663327962</v>
      </c>
      <c r="U16">
        <f>U5-$W5</f>
        <v>-0.12242756483957844</v>
      </c>
      <c r="V16">
        <f>V5-$W5</f>
        <v>-4.966818179370118E-2</v>
      </c>
    </row>
    <row r="17" spans="7:22" x14ac:dyDescent="0.3">
      <c r="G17">
        <f>B6</f>
        <v>1.6</v>
      </c>
      <c r="H17">
        <f>H6-$K6</f>
        <v>0.36061883282915613</v>
      </c>
      <c r="I17">
        <f>I6-$K6</f>
        <v>-0.2859293427796577</v>
      </c>
      <c r="J17">
        <f>J6-$K6</f>
        <v>-7.4689490049498389E-2</v>
      </c>
      <c r="M17">
        <f>C6</f>
        <v>1.6</v>
      </c>
      <c r="N17">
        <f>N6-$Q6</f>
        <v>0.3925932186303574</v>
      </c>
      <c r="O17">
        <f>O6-$Q6</f>
        <v>-0.15922786752427479</v>
      </c>
      <c r="P17">
        <f>P6-$Q6</f>
        <v>-0.23336535110608261</v>
      </c>
      <c r="S17">
        <f>C6</f>
        <v>1.6</v>
      </c>
      <c r="T17">
        <f>T6-$W6</f>
        <v>0.25287674271377608</v>
      </c>
      <c r="U17">
        <f>U6-$W6</f>
        <v>-0.11998618245600787</v>
      </c>
      <c r="V17">
        <f>V6-$W6</f>
        <v>-0.13289056025776821</v>
      </c>
    </row>
    <row r="18" spans="7:22" x14ac:dyDescent="0.3">
      <c r="G18">
        <f>B7</f>
        <v>2</v>
      </c>
      <c r="H18">
        <f>H7-$K7</f>
        <v>0.42801682339055941</v>
      </c>
      <c r="I18">
        <f>I7-$K7</f>
        <v>-0.30623261779108663</v>
      </c>
      <c r="J18">
        <f>J7-$K7</f>
        <v>-0.12178420559947276</v>
      </c>
      <c r="M18">
        <f>C7</f>
        <v>2</v>
      </c>
      <c r="N18">
        <f>N7-$Q7</f>
        <v>0.49583993267090892</v>
      </c>
      <c r="O18">
        <f>O7-$Q7</f>
        <v>-0.27369645757418465</v>
      </c>
      <c r="P18">
        <f>P7-$Q7</f>
        <v>-0.2221434750967243</v>
      </c>
      <c r="S18">
        <f>C7</f>
        <v>2</v>
      </c>
      <c r="T18">
        <f>T7-$W7</f>
        <v>0.31270461947421307</v>
      </c>
      <c r="U18">
        <f>U7-$W7</f>
        <v>-0.21109405779278254</v>
      </c>
      <c r="V18">
        <f>V7-$W7</f>
        <v>-0.10161056168143054</v>
      </c>
    </row>
    <row r="19" spans="7:22" x14ac:dyDescent="0.3">
      <c r="G19">
        <f>B8</f>
        <v>2.5</v>
      </c>
      <c r="H19">
        <f>H8-$K8</f>
        <v>0.53570051249653261</v>
      </c>
      <c r="I19">
        <f>I8-$K8</f>
        <v>-0.32079866266099089</v>
      </c>
      <c r="J19">
        <f>J8-$K8</f>
        <v>-0.21490184983554173</v>
      </c>
      <c r="M19">
        <f>C8</f>
        <v>2.5</v>
      </c>
      <c r="N19">
        <f>N8-$Q8</f>
        <v>0.60217284054654863</v>
      </c>
      <c r="O19">
        <f>O8-$Q8</f>
        <v>-0.2882798209156287</v>
      </c>
      <c r="P19">
        <f>P8-$Q8</f>
        <v>-0.31389301963091992</v>
      </c>
      <c r="S19">
        <f>C8</f>
        <v>2.5</v>
      </c>
      <c r="T19">
        <f>T8-$W8</f>
        <v>0.44365702281455316</v>
      </c>
      <c r="U19">
        <f>U8-$W8</f>
        <v>-0.27882139153909219</v>
      </c>
      <c r="V19">
        <f>V8-$W8</f>
        <v>-0.16483563127546103</v>
      </c>
    </row>
  </sheetData>
  <mergeCells count="8">
    <mergeCell ref="G12:J12"/>
    <mergeCell ref="M12:P12"/>
    <mergeCell ref="S12:V12"/>
    <mergeCell ref="G11:V11"/>
    <mergeCell ref="B1:D1"/>
    <mergeCell ref="G1:J1"/>
    <mergeCell ref="M1:P1"/>
    <mergeCell ref="S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E037-C5FF-4A5C-BFC8-91DC2F142E7D}">
  <dimension ref="A1:Y8"/>
  <sheetViews>
    <sheetView zoomScale="70" zoomScaleNormal="70" workbookViewId="0">
      <selection activeCell="H3" sqref="H3:Y8"/>
    </sheetView>
  </sheetViews>
  <sheetFormatPr defaultRowHeight="14.4" x14ac:dyDescent="0.3"/>
  <cols>
    <col min="1" max="2" width="22.44140625" bestFit="1" customWidth="1"/>
    <col min="3" max="3" width="12.6640625" bestFit="1" customWidth="1"/>
    <col min="4" max="4" width="22.44140625" bestFit="1" customWidth="1"/>
    <col min="5" max="5" width="12.6640625" bestFit="1" customWidth="1"/>
    <col min="6" max="6" width="22.44140625" bestFit="1" customWidth="1"/>
    <col min="7" max="7" width="12.6640625" bestFit="1" customWidth="1"/>
    <col min="8" max="25" width="13.33203125" bestFit="1" customWidth="1"/>
  </cols>
  <sheetData>
    <row r="1" spans="1:25" x14ac:dyDescent="0.3">
      <c r="B1" t="s">
        <v>0</v>
      </c>
      <c r="D1" t="s">
        <v>1</v>
      </c>
      <c r="F1" t="s">
        <v>2</v>
      </c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 x14ac:dyDescent="0.3">
      <c r="A2" t="s">
        <v>40</v>
      </c>
      <c r="B2" t="s">
        <v>40</v>
      </c>
      <c r="C2" t="s">
        <v>41</v>
      </c>
      <c r="D2" t="s">
        <v>40</v>
      </c>
      <c r="E2" t="s">
        <v>41</v>
      </c>
      <c r="F2" t="s">
        <v>40</v>
      </c>
      <c r="G2" t="s">
        <v>41</v>
      </c>
      <c r="H2" s="2" t="s">
        <v>12</v>
      </c>
      <c r="I2" s="2" t="s">
        <v>13</v>
      </c>
      <c r="J2" s="2" t="s">
        <v>12</v>
      </c>
      <c r="K2" s="2" t="s">
        <v>13</v>
      </c>
      <c r="L2" s="2" t="s">
        <v>12</v>
      </c>
      <c r="M2" s="2" t="s">
        <v>13</v>
      </c>
      <c r="N2" s="2" t="s">
        <v>12</v>
      </c>
      <c r="O2" s="2" t="s">
        <v>13</v>
      </c>
      <c r="P2" s="2" t="s">
        <v>12</v>
      </c>
      <c r="Q2" s="2" t="s">
        <v>13</v>
      </c>
      <c r="R2" s="2" t="s">
        <v>12</v>
      </c>
      <c r="S2" s="2" t="s">
        <v>13</v>
      </c>
      <c r="T2" s="2" t="s">
        <v>12</v>
      </c>
      <c r="U2" s="2" t="s">
        <v>13</v>
      </c>
      <c r="V2" s="2" t="s">
        <v>12</v>
      </c>
      <c r="W2" s="2" t="s">
        <v>13</v>
      </c>
      <c r="X2" s="2" t="s">
        <v>12</v>
      </c>
      <c r="Y2" s="2" t="s">
        <v>13</v>
      </c>
    </row>
    <row r="3" spans="1:25" x14ac:dyDescent="0.3">
      <c r="A3" s="43">
        <v>0</v>
      </c>
      <c r="B3" s="43">
        <v>0</v>
      </c>
      <c r="C3">
        <v>0</v>
      </c>
      <c r="D3" s="43">
        <v>0</v>
      </c>
      <c r="E3">
        <v>0</v>
      </c>
      <c r="F3" s="43">
        <v>0</v>
      </c>
      <c r="G3">
        <v>0</v>
      </c>
      <c r="H3">
        <v>1540.4994371120451</v>
      </c>
      <c r="I3">
        <v>2.0499270311549852E-2</v>
      </c>
      <c r="J3">
        <v>1550.3995607788684</v>
      </c>
      <c r="K3">
        <v>2.3174550847985018E-2</v>
      </c>
      <c r="L3">
        <v>1560.4756409096872</v>
      </c>
      <c r="M3">
        <v>5.7673972024326697E-2</v>
      </c>
      <c r="N3">
        <v>1540.4943142941404</v>
      </c>
      <c r="O3">
        <v>2.9830765422729184E-2</v>
      </c>
      <c r="P3">
        <v>1550.6077564713241</v>
      </c>
      <c r="Q3">
        <v>6.8405521976165487E-3</v>
      </c>
      <c r="R3">
        <v>1560.2941427369271</v>
      </c>
      <c r="S3">
        <v>6.1589110024532677E-2</v>
      </c>
      <c r="T3">
        <v>1540.702438710957</v>
      </c>
      <c r="U3">
        <v>4.9988425107237784E-2</v>
      </c>
      <c r="V3">
        <v>1550.5643512896165</v>
      </c>
      <c r="W3">
        <v>2.9730925908671192E-2</v>
      </c>
      <c r="X3">
        <v>1560.419475417114</v>
      </c>
      <c r="Y3">
        <v>1.4290239350383985E-2</v>
      </c>
    </row>
    <row r="4" spans="1:25" x14ac:dyDescent="0.3">
      <c r="A4" s="43">
        <v>0.8</v>
      </c>
      <c r="B4" s="43">
        <v>0.8</v>
      </c>
      <c r="C4">
        <v>0</v>
      </c>
      <c r="D4" s="43">
        <v>0.8</v>
      </c>
      <c r="E4">
        <v>0</v>
      </c>
      <c r="F4" s="43">
        <v>0.8</v>
      </c>
      <c r="G4">
        <v>0</v>
      </c>
      <c r="H4">
        <v>1540.6879368215707</v>
      </c>
      <c r="I4">
        <v>1.8990229140931045E-2</v>
      </c>
      <c r="J4">
        <v>1550.6254113493085</v>
      </c>
      <c r="K4">
        <v>2.7918786706992289E-2</v>
      </c>
      <c r="L4">
        <v>1560.6499495050984</v>
      </c>
      <c r="M4">
        <v>3.3576920597936329E-2</v>
      </c>
      <c r="N4">
        <v>1540.3751540969183</v>
      </c>
      <c r="O4">
        <v>4.1815621821002673E-2</v>
      </c>
      <c r="P4">
        <v>1550.5095153578652</v>
      </c>
      <c r="Q4">
        <v>3.2461674481740796E-2</v>
      </c>
      <c r="R4">
        <v>1560.2210368772178</v>
      </c>
      <c r="S4">
        <v>5.3033706422704614E-2</v>
      </c>
      <c r="T4">
        <v>1540.6108807194307</v>
      </c>
      <c r="U4">
        <v>4.551656776432178E-2</v>
      </c>
      <c r="V4">
        <v>1550.5389594943661</v>
      </c>
      <c r="W4">
        <v>6.136777067036972E-2</v>
      </c>
      <c r="X4">
        <v>1560.3686516128275</v>
      </c>
      <c r="Y4">
        <v>3.7769504939137895E-2</v>
      </c>
    </row>
    <row r="5" spans="1:25" x14ac:dyDescent="0.3">
      <c r="A5" s="43">
        <v>1.25</v>
      </c>
      <c r="B5" s="43">
        <v>1.25</v>
      </c>
      <c r="C5">
        <v>0</v>
      </c>
      <c r="D5" s="43">
        <v>1.25</v>
      </c>
      <c r="E5">
        <v>0</v>
      </c>
      <c r="F5" s="43">
        <v>1.25</v>
      </c>
      <c r="G5">
        <v>0</v>
      </c>
      <c r="H5">
        <v>1540.7401610058093</v>
      </c>
      <c r="I5">
        <v>5.6516979425020257E-2</v>
      </c>
      <c r="J5">
        <v>1550.6971266281039</v>
      </c>
      <c r="K5">
        <v>1.8707327578720841E-2</v>
      </c>
      <c r="L5">
        <v>1560.6770561880546</v>
      </c>
      <c r="M5">
        <v>1.7682181601004363E-2</v>
      </c>
      <c r="N5">
        <v>1540.3088775205297</v>
      </c>
      <c r="O5">
        <v>6.016615807428858E-2</v>
      </c>
      <c r="P5">
        <v>1550.5344142518165</v>
      </c>
      <c r="Q5">
        <v>2.0219618002900046E-2</v>
      </c>
      <c r="R5">
        <v>1560.2010347038217</v>
      </c>
      <c r="S5">
        <v>1.603443849895755E-2</v>
      </c>
      <c r="T5">
        <v>1540.6093065853852</v>
      </c>
      <c r="U5">
        <v>4.6685980469043598E-2</v>
      </c>
      <c r="V5">
        <v>1550.468026989688</v>
      </c>
      <c r="W5">
        <v>4.6039871376941911E-2</v>
      </c>
      <c r="X5">
        <v>1560.3991267670544</v>
      </c>
      <c r="Y5">
        <v>2.4303541336846937E-2</v>
      </c>
    </row>
    <row r="6" spans="1:25" x14ac:dyDescent="0.3">
      <c r="A6" s="43">
        <v>1.6</v>
      </c>
      <c r="B6" s="43">
        <v>1.6</v>
      </c>
      <c r="C6">
        <v>0</v>
      </c>
      <c r="D6" s="43">
        <v>1.6</v>
      </c>
      <c r="E6">
        <v>0</v>
      </c>
      <c r="F6" s="43">
        <v>1.6</v>
      </c>
      <c r="G6">
        <v>0</v>
      </c>
      <c r="H6">
        <v>1540.8306823196183</v>
      </c>
      <c r="I6">
        <v>3.7989212537998487E-2</v>
      </c>
      <c r="J6">
        <v>1550.8353615861652</v>
      </c>
      <c r="K6">
        <v>2.4848895506366826E-2</v>
      </c>
      <c r="L6">
        <v>1560.7695351572747</v>
      </c>
      <c r="M6">
        <v>3.1698071585804025E-2</v>
      </c>
      <c r="N6">
        <v>1540.1790113261047</v>
      </c>
      <c r="O6">
        <v>2.757712131495979E-2</v>
      </c>
      <c r="P6">
        <v>1550.4917361924663</v>
      </c>
      <c r="Q6">
        <v>2.0403981477384703E-2</v>
      </c>
      <c r="R6">
        <v>1560.2151740593449</v>
      </c>
      <c r="S6">
        <v>3.9884376393416174E-2</v>
      </c>
      <c r="T6">
        <v>1540.5983755956515</v>
      </c>
      <c r="U6">
        <v>2.6470428708353221E-2</v>
      </c>
      <c r="V6">
        <v>1550.3741935271769</v>
      </c>
      <c r="W6">
        <v>3.601869241999333E-2</v>
      </c>
      <c r="X6">
        <v>1560.32760236173</v>
      </c>
      <c r="Y6">
        <v>3.6810538956555963E-2</v>
      </c>
    </row>
    <row r="7" spans="1:25" x14ac:dyDescent="0.3">
      <c r="A7" s="44">
        <v>2</v>
      </c>
      <c r="B7" s="44">
        <v>2</v>
      </c>
      <c r="C7">
        <v>0</v>
      </c>
      <c r="D7" s="44">
        <v>2</v>
      </c>
      <c r="E7">
        <v>0</v>
      </c>
      <c r="F7" s="44">
        <v>2</v>
      </c>
      <c r="G7">
        <v>0</v>
      </c>
      <c r="H7">
        <v>1540.8923353965806</v>
      </c>
      <c r="I7">
        <v>3.0401896802551776E-2</v>
      </c>
      <c r="J7">
        <v>1550.9433584461754</v>
      </c>
      <c r="K7">
        <v>1.3429175103527423E-2</v>
      </c>
      <c r="L7">
        <v>1560.8314906649246</v>
      </c>
      <c r="M7">
        <v>2.0939551377664248E-2</v>
      </c>
      <c r="N7">
        <v>1540.1529631374942</v>
      </c>
      <c r="O7">
        <v>3.0579738283407085E-2</v>
      </c>
      <c r="P7">
        <v>1550.382017748386</v>
      </c>
      <c r="Q7">
        <v>2.140346004909267E-2</v>
      </c>
      <c r="R7">
        <v>1560.1261938148975</v>
      </c>
      <c r="S7">
        <v>1.797729444132725E-2</v>
      </c>
      <c r="T7">
        <v>1540.5455359665025</v>
      </c>
      <c r="U7">
        <v>3.0712346736899692E-2</v>
      </c>
      <c r="V7">
        <v>1550.3901655491559</v>
      </c>
      <c r="W7">
        <v>2.7493025644588182E-2</v>
      </c>
      <c r="X7">
        <v>1560.3610099911957</v>
      </c>
      <c r="Y7">
        <v>1.5676836387000272E-2</v>
      </c>
    </row>
    <row r="8" spans="1:25" x14ac:dyDescent="0.3">
      <c r="A8" s="44">
        <v>2.5</v>
      </c>
      <c r="B8" s="44">
        <v>2.5</v>
      </c>
      <c r="C8">
        <v>0</v>
      </c>
      <c r="D8" s="44">
        <v>2.5</v>
      </c>
      <c r="E8">
        <v>0</v>
      </c>
      <c r="F8" s="44">
        <v>2.5</v>
      </c>
      <c r="G8">
        <v>0</v>
      </c>
      <c r="H8">
        <v>1540.9907749289932</v>
      </c>
      <c r="I8">
        <v>4.4422350662151944E-2</v>
      </c>
      <c r="J8">
        <v>1551.071106805206</v>
      </c>
      <c r="K8">
        <v>1.7482224701653289E-2</v>
      </c>
      <c r="L8">
        <v>1560.9882857622399</v>
      </c>
      <c r="M8">
        <v>1.4478866420772845E-2</v>
      </c>
      <c r="N8">
        <v>1540.129152935931</v>
      </c>
      <c r="O8">
        <v>4.2587923751523926E-2</v>
      </c>
      <c r="P8">
        <v>1550.3888498361996</v>
      </c>
      <c r="Q8">
        <v>2.3021506951849291E-2</v>
      </c>
      <c r="R8">
        <v>1560.0843091751262</v>
      </c>
      <c r="S8">
        <v>2.2341904124888536E-2</v>
      </c>
      <c r="T8">
        <v>1540.4431741655731</v>
      </c>
      <c r="U8">
        <v>3.3220218157739671E-2</v>
      </c>
      <c r="V8">
        <v>1550.3198314557767</v>
      </c>
      <c r="W8">
        <v>3.0351511912201055E-2</v>
      </c>
      <c r="X8">
        <v>1560.3236276155767</v>
      </c>
      <c r="Y8">
        <v>1.4227866737098485E-2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97F1-BFB4-4897-8CFF-F8B4D090195A}">
  <dimension ref="A1:Y36"/>
  <sheetViews>
    <sheetView zoomScaleNormal="100" workbookViewId="0">
      <selection activeCell="V24" sqref="V24"/>
    </sheetView>
  </sheetViews>
  <sheetFormatPr defaultRowHeight="14.4" x14ac:dyDescent="0.3"/>
  <cols>
    <col min="1" max="1" width="17.88671875" bestFit="1" customWidth="1"/>
    <col min="2" max="2" width="25" bestFit="1" customWidth="1"/>
    <col min="3" max="3" width="15" bestFit="1" customWidth="1"/>
    <col min="4" max="4" width="25" bestFit="1" customWidth="1"/>
    <col min="5" max="5" width="15" bestFit="1" customWidth="1"/>
    <col min="6" max="6" width="25" bestFit="1" customWidth="1"/>
    <col min="7" max="7" width="16.6640625" bestFit="1" customWidth="1"/>
    <col min="8" max="8" width="13.109375" bestFit="1" customWidth="1"/>
    <col min="9" max="9" width="12" bestFit="1" customWidth="1"/>
    <col min="10" max="10" width="13.109375" bestFit="1" customWidth="1"/>
    <col min="11" max="11" width="12" bestFit="1" customWidth="1"/>
    <col min="12" max="12" width="13.109375" bestFit="1" customWidth="1"/>
    <col min="13" max="13" width="12" bestFit="1" customWidth="1"/>
    <col min="14" max="14" width="13.109375" bestFit="1" customWidth="1"/>
    <col min="15" max="15" width="12" bestFit="1" customWidth="1"/>
    <col min="16" max="16" width="13.109375" bestFit="1" customWidth="1"/>
    <col min="17" max="17" width="12" bestFit="1" customWidth="1"/>
    <col min="18" max="18" width="13.109375" bestFit="1" customWidth="1"/>
    <col min="19" max="19" width="12" bestFit="1" customWidth="1"/>
    <col min="20" max="20" width="13.109375" bestFit="1" customWidth="1"/>
    <col min="21" max="21" width="12" bestFit="1" customWidth="1"/>
    <col min="22" max="22" width="13.109375" bestFit="1" customWidth="1"/>
    <col min="23" max="23" width="12" bestFit="1" customWidth="1"/>
    <col min="24" max="24" width="13.109375" bestFit="1" customWidth="1"/>
    <col min="25" max="25" width="12" bestFit="1" customWidth="1"/>
  </cols>
  <sheetData>
    <row r="1" spans="1:25" x14ac:dyDescent="0.3">
      <c r="B1" t="s">
        <v>0</v>
      </c>
      <c r="D1" t="s">
        <v>1</v>
      </c>
      <c r="F1" t="s">
        <v>2</v>
      </c>
      <c r="G1" s="3"/>
      <c r="H1" s="1" t="s">
        <v>3</v>
      </c>
      <c r="I1" s="1"/>
      <c r="J1" s="1" t="s">
        <v>4</v>
      </c>
      <c r="K1" s="1"/>
      <c r="L1" s="1" t="s">
        <v>5</v>
      </c>
      <c r="M1" s="6"/>
      <c r="N1" s="1" t="s">
        <v>6</v>
      </c>
      <c r="O1" s="1"/>
      <c r="P1" s="1" t="s">
        <v>7</v>
      </c>
      <c r="Q1" s="1"/>
      <c r="R1" s="1" t="s">
        <v>8</v>
      </c>
      <c r="S1" s="6"/>
      <c r="T1" s="1" t="s">
        <v>9</v>
      </c>
      <c r="U1" s="1"/>
      <c r="V1" s="1" t="s">
        <v>10</v>
      </c>
      <c r="W1" s="1"/>
      <c r="X1" s="1" t="s">
        <v>11</v>
      </c>
      <c r="Y1" s="1"/>
    </row>
    <row r="2" spans="1:25" x14ac:dyDescent="0.3">
      <c r="A2" t="s">
        <v>14</v>
      </c>
      <c r="B2" t="s">
        <v>40</v>
      </c>
      <c r="C2" t="s">
        <v>41</v>
      </c>
      <c r="D2" t="s">
        <v>40</v>
      </c>
      <c r="E2" t="s">
        <v>41</v>
      </c>
      <c r="F2" t="s">
        <v>40</v>
      </c>
      <c r="G2" t="s">
        <v>41</v>
      </c>
      <c r="H2" s="2" t="s">
        <v>12</v>
      </c>
      <c r="I2" s="2" t="s">
        <v>13</v>
      </c>
      <c r="J2" s="2" t="s">
        <v>12</v>
      </c>
      <c r="K2" s="2" t="s">
        <v>13</v>
      </c>
      <c r="L2" s="2" t="s">
        <v>12</v>
      </c>
      <c r="M2" s="7" t="s">
        <v>13</v>
      </c>
      <c r="N2" s="2" t="s">
        <v>12</v>
      </c>
      <c r="O2" s="2" t="s">
        <v>13</v>
      </c>
      <c r="P2" s="2" t="s">
        <v>12</v>
      </c>
      <c r="Q2" s="2" t="s">
        <v>13</v>
      </c>
      <c r="R2" s="2" t="s">
        <v>12</v>
      </c>
      <c r="S2" s="7" t="s">
        <v>13</v>
      </c>
      <c r="T2" s="2" t="s">
        <v>12</v>
      </c>
      <c r="U2" s="2" t="s">
        <v>13</v>
      </c>
      <c r="V2" s="2" t="s">
        <v>12</v>
      </c>
      <c r="W2" s="2" t="s">
        <v>13</v>
      </c>
      <c r="X2" s="2" t="s">
        <v>12</v>
      </c>
      <c r="Y2" s="2" t="s">
        <v>13</v>
      </c>
    </row>
    <row r="3" spans="1:25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1540.4774559298667</v>
      </c>
      <c r="I3">
        <v>1.0033182940526314E-3</v>
      </c>
      <c r="J3">
        <v>1550.3845214952137</v>
      </c>
      <c r="K3">
        <v>1.0866778427944658E-3</v>
      </c>
      <c r="L3">
        <v>1560.3825648580846</v>
      </c>
      <c r="M3" s="3">
        <v>9.105835374321479E-4</v>
      </c>
      <c r="N3">
        <v>1540.5193126316492</v>
      </c>
      <c r="O3">
        <v>9.2282485018981919E-4</v>
      </c>
      <c r="P3">
        <v>1550.6014487272184</v>
      </c>
      <c r="Q3">
        <v>3.7283897928667271E-3</v>
      </c>
      <c r="R3">
        <v>1560.389257132771</v>
      </c>
      <c r="S3" s="3">
        <v>8.4475486759361302E-4</v>
      </c>
      <c r="T3">
        <v>1540.6332874164855</v>
      </c>
      <c r="U3">
        <v>9.6350338479686125E-4</v>
      </c>
      <c r="V3">
        <v>1550.5212256305981</v>
      </c>
      <c r="W3">
        <v>1.0954119463359366E-3</v>
      </c>
      <c r="X3">
        <v>1560.3967587232523</v>
      </c>
      <c r="Y3">
        <v>9.3538880161004256E-4</v>
      </c>
    </row>
    <row r="4" spans="1:25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1540.5016493599094</v>
      </c>
      <c r="I4">
        <v>9.2722694034364991E-4</v>
      </c>
      <c r="J4">
        <v>1550.3667565189432</v>
      </c>
      <c r="K4">
        <v>1.077008549884512E-3</v>
      </c>
      <c r="L4">
        <v>1560.4447905594095</v>
      </c>
      <c r="M4" s="3">
        <v>1.0959028532922497E-3</v>
      </c>
      <c r="N4">
        <v>1540.5002978676055</v>
      </c>
      <c r="O4">
        <v>9.4924027329738381E-4</v>
      </c>
      <c r="P4">
        <v>1550.5979664832162</v>
      </c>
      <c r="Q4">
        <v>5.1822650163168196E-3</v>
      </c>
      <c r="R4">
        <v>1560.3366897686722</v>
      </c>
      <c r="S4" s="3">
        <v>9.8340547837103063E-4</v>
      </c>
      <c r="T4">
        <v>1540.6640227825621</v>
      </c>
      <c r="U4">
        <v>1.1053830289395848E-3</v>
      </c>
      <c r="V4">
        <v>1550.5557042756127</v>
      </c>
      <c r="W4">
        <v>9.7843368807576641E-4</v>
      </c>
      <c r="X4">
        <v>1560.4034308427219</v>
      </c>
      <c r="Y4">
        <v>1.1350610717483502E-3</v>
      </c>
    </row>
    <row r="5" spans="1:25" x14ac:dyDescent="0.3">
      <c r="A5" s="29">
        <v>3</v>
      </c>
      <c r="B5" s="29">
        <v>0</v>
      </c>
      <c r="C5" s="29">
        <v>0</v>
      </c>
      <c r="D5" s="29">
        <v>0</v>
      </c>
      <c r="E5" s="29">
        <v>0</v>
      </c>
      <c r="F5" s="29">
        <v>0</v>
      </c>
      <c r="G5" s="29">
        <v>0</v>
      </c>
      <c r="H5" s="29">
        <v>1540.4655130768631</v>
      </c>
      <c r="I5" s="29">
        <v>8.7742658635600959E-4</v>
      </c>
      <c r="J5" s="29">
        <v>1550.3842303003078</v>
      </c>
      <c r="K5" s="29">
        <v>1.2500031020479317E-3</v>
      </c>
      <c r="L5" s="29">
        <v>1560.5112942679118</v>
      </c>
      <c r="M5" s="3">
        <v>1.0507218339670691E-3</v>
      </c>
      <c r="N5" s="29">
        <v>1540.4534096958512</v>
      </c>
      <c r="O5" s="29">
        <v>1.4307313007133119E-3</v>
      </c>
      <c r="P5" s="29">
        <v>1550.6045734524575</v>
      </c>
      <c r="Q5" s="29">
        <v>1.715451487133794E-3</v>
      </c>
      <c r="R5" s="29">
        <v>1560.2453665333476</v>
      </c>
      <c r="S5" s="3">
        <v>1.2027054563219194E-3</v>
      </c>
      <c r="T5" s="29">
        <v>1540.7561117595001</v>
      </c>
      <c r="U5" s="29">
        <v>1.109840995213808E-3</v>
      </c>
      <c r="V5" s="29">
        <v>1550.5954235882675</v>
      </c>
      <c r="W5" s="29">
        <v>1.0618723794533001E-3</v>
      </c>
      <c r="X5" s="29">
        <v>1560.4429740206908</v>
      </c>
      <c r="Y5" s="29">
        <v>1.3327385052642128E-3</v>
      </c>
    </row>
    <row r="6" spans="1:25" x14ac:dyDescent="0.3">
      <c r="A6" s="45">
        <v>4</v>
      </c>
      <c r="B6" s="45">
        <v>0</v>
      </c>
      <c r="C6" s="45">
        <v>0</v>
      </c>
      <c r="D6" s="45">
        <v>0</v>
      </c>
      <c r="E6" s="45">
        <v>0</v>
      </c>
      <c r="F6" s="45">
        <v>0</v>
      </c>
      <c r="G6" s="45">
        <v>0</v>
      </c>
      <c r="H6" s="29">
        <v>1540.5130269984509</v>
      </c>
      <c r="I6" s="29">
        <v>1.1104476460390073E-3</v>
      </c>
      <c r="J6" s="29">
        <v>1550.3918465673808</v>
      </c>
      <c r="K6" s="29">
        <v>1.2555579874471998E-3</v>
      </c>
      <c r="L6" s="29">
        <v>1560.5127802534132</v>
      </c>
      <c r="M6" s="3">
        <v>1.0572017525910828E-3</v>
      </c>
      <c r="N6" s="29">
        <v>1540.4879627295704</v>
      </c>
      <c r="O6" s="29">
        <v>8.50541076077679E-4</v>
      </c>
      <c r="P6" s="29">
        <v>1550.6144968785836</v>
      </c>
      <c r="Q6" s="29">
        <v>1.6006175924684007E-3</v>
      </c>
      <c r="R6" s="29">
        <v>1560.250170602216</v>
      </c>
      <c r="S6" s="3">
        <v>9.6398636372096557E-4</v>
      </c>
      <c r="T6" s="29">
        <v>1540.6698005502519</v>
      </c>
      <c r="U6" s="29">
        <v>1.1227571032943E-3</v>
      </c>
      <c r="V6" s="29">
        <v>1550.5923140094492</v>
      </c>
      <c r="W6" s="29">
        <v>1.0479112404038677E-3</v>
      </c>
      <c r="X6" s="29">
        <v>1560.4332049841532</v>
      </c>
      <c r="Y6" s="29">
        <v>1.1387212832214672E-3</v>
      </c>
    </row>
    <row r="7" spans="1:25" x14ac:dyDescent="0.3">
      <c r="A7" s="45">
        <v>5</v>
      </c>
      <c r="B7" s="45">
        <v>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29">
        <v>1540.4790085530822</v>
      </c>
      <c r="I7" s="29">
        <v>1.0796912948960182E-3</v>
      </c>
      <c r="J7" s="29">
        <v>1550.4001694052399</v>
      </c>
      <c r="K7" s="29">
        <v>9.5087735974235584E-4</v>
      </c>
      <c r="L7" s="29">
        <v>1560.5410425434382</v>
      </c>
      <c r="M7" s="3">
        <v>1.3389283939398713E-3</v>
      </c>
      <c r="N7" s="29">
        <v>1540.4519675064071</v>
      </c>
      <c r="O7" s="29">
        <v>9.2244208623287185E-4</v>
      </c>
      <c r="P7" s="29">
        <v>1550.6019788700428</v>
      </c>
      <c r="Q7" s="29">
        <v>1.5797755260242153E-3</v>
      </c>
      <c r="R7" s="29">
        <v>1560.2366314445785</v>
      </c>
      <c r="S7" s="3">
        <v>1.0874206676879138E-3</v>
      </c>
      <c r="T7" s="29">
        <v>1540.777392490035</v>
      </c>
      <c r="U7" s="29">
        <v>9.6458332738596239E-4</v>
      </c>
      <c r="V7" s="29">
        <v>1550.5904594558176</v>
      </c>
      <c r="W7" s="29">
        <v>1.0470170736110505E-3</v>
      </c>
      <c r="X7" s="29">
        <v>1560.4218025557657</v>
      </c>
      <c r="Y7" s="29">
        <v>1.060784783986234E-3</v>
      </c>
    </row>
    <row r="8" spans="1:25" x14ac:dyDescent="0.3">
      <c r="A8" s="45">
        <v>6</v>
      </c>
      <c r="B8" s="45">
        <v>0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29">
        <v>1540.519730360666</v>
      </c>
      <c r="I8" s="29">
        <v>1.0628991615499531E-3</v>
      </c>
      <c r="J8" s="29">
        <v>1550.4369856927181</v>
      </c>
      <c r="K8" s="29">
        <v>1.0961442930489547E-3</v>
      </c>
      <c r="L8" s="29">
        <v>1560.4097201035902</v>
      </c>
      <c r="M8" s="3">
        <v>1.1855541835069624E-3</v>
      </c>
      <c r="N8" s="29">
        <v>1540.5076262511868</v>
      </c>
      <c r="O8" s="29">
        <v>8.28005012158784E-4</v>
      </c>
      <c r="P8" s="29">
        <v>1550.6142017923928</v>
      </c>
      <c r="Q8" s="29">
        <v>2.2759866970714282E-3</v>
      </c>
      <c r="R8" s="29">
        <v>1560.3629557549482</v>
      </c>
      <c r="S8" s="3">
        <v>9.6522382236256506E-4</v>
      </c>
      <c r="T8" s="29">
        <v>1540.6715316307407</v>
      </c>
      <c r="U8" s="29">
        <v>1.018737489789876E-3</v>
      </c>
      <c r="V8" s="29">
        <v>1550.5272456935199</v>
      </c>
      <c r="W8" s="29">
        <v>1.1073445553945039E-3</v>
      </c>
      <c r="X8" s="29">
        <v>1560.4181246674311</v>
      </c>
      <c r="Y8" s="29">
        <v>1.0932621827254945E-3</v>
      </c>
    </row>
    <row r="9" spans="1:25" x14ac:dyDescent="0.3">
      <c r="A9" s="45">
        <v>7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29">
        <v>1540.5022417625883</v>
      </c>
      <c r="I9" s="29">
        <v>1.006655669944044E-3</v>
      </c>
      <c r="J9" s="29">
        <v>1550.3942949999475</v>
      </c>
      <c r="K9" s="29">
        <v>1.1124283982927572E-3</v>
      </c>
      <c r="L9" s="29">
        <v>1560.5235094950751</v>
      </c>
      <c r="M9" s="3">
        <v>1.1627982062578448E-3</v>
      </c>
      <c r="N9" s="29">
        <v>1540.478085043959</v>
      </c>
      <c r="O9" s="29">
        <v>8.9714098712685665E-4</v>
      </c>
      <c r="P9" s="29">
        <v>1550.6056735512732</v>
      </c>
      <c r="Q9" s="29">
        <v>1.5136357692337847E-3</v>
      </c>
      <c r="R9" s="29">
        <v>1560.2379002413577</v>
      </c>
      <c r="S9" s="3">
        <v>9.7599991288455654E-4</v>
      </c>
      <c r="T9" s="29">
        <v>1540.7516076744269</v>
      </c>
      <c r="U9" s="29">
        <v>8.9484273497143676E-4</v>
      </c>
      <c r="V9" s="29">
        <v>1550.5846002578089</v>
      </c>
      <c r="W9" s="29">
        <v>9.5432083842131755E-4</v>
      </c>
      <c r="X9" s="29">
        <v>1560.427979559041</v>
      </c>
      <c r="Y9" s="29">
        <v>1.0517274536308776E-3</v>
      </c>
    </row>
    <row r="10" spans="1:25" x14ac:dyDescent="0.3">
      <c r="A10" s="45">
        <v>8</v>
      </c>
      <c r="B10" s="45">
        <v>0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29">
        <v>1540.5176448167856</v>
      </c>
      <c r="I10" s="29">
        <v>1.0304621527381084E-3</v>
      </c>
      <c r="J10" s="29">
        <v>1550.4021234687491</v>
      </c>
      <c r="K10" s="29">
        <v>1.1254304739267617E-3</v>
      </c>
      <c r="L10" s="29">
        <v>1560.5189058693188</v>
      </c>
      <c r="M10" s="3">
        <v>1.0057561621080312E-3</v>
      </c>
      <c r="N10" s="29">
        <v>1540.5075133499588</v>
      </c>
      <c r="O10" s="29">
        <v>8.935156122055161E-4</v>
      </c>
      <c r="P10" s="29">
        <v>1550.6129302157319</v>
      </c>
      <c r="Q10" s="29">
        <v>1.6736177663234846E-3</v>
      </c>
      <c r="R10" s="29">
        <v>1560.2496027669104</v>
      </c>
      <c r="S10" s="3">
        <v>1.1308994277191191E-3</v>
      </c>
      <c r="T10" s="29">
        <v>1540.7187664829332</v>
      </c>
      <c r="U10" s="29">
        <v>9.0805742125826306E-4</v>
      </c>
      <c r="V10" s="29">
        <v>1550.5759008162129</v>
      </c>
      <c r="W10" s="29">
        <v>8.2975123873006403E-4</v>
      </c>
      <c r="X10" s="29">
        <v>1560.4134542361583</v>
      </c>
      <c r="Y10" s="29">
        <v>1.0832044431540887E-3</v>
      </c>
    </row>
    <row r="11" spans="1:25" ht="15" thickBot="1" x14ac:dyDescent="0.35">
      <c r="A11" s="8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1540.5186631501924</v>
      </c>
      <c r="I11" s="8">
        <v>9.164161952213304E-4</v>
      </c>
      <c r="J11" s="8">
        <v>1550.4351185613134</v>
      </c>
      <c r="K11" s="8">
        <v>1.0604454946566875E-3</v>
      </c>
      <c r="L11" s="8">
        <v>1560.4361602369411</v>
      </c>
      <c r="M11" s="9">
        <v>1.0786062177895561E-3</v>
      </c>
      <c r="N11" s="8">
        <v>1540.542653571076</v>
      </c>
      <c r="O11" s="8">
        <v>8.564494281971145E-4</v>
      </c>
      <c r="P11" s="8">
        <v>1550.6165382710019</v>
      </c>
      <c r="Q11" s="8">
        <v>2.1282158040027269E-3</v>
      </c>
      <c r="R11" s="8">
        <v>1560.338710387543</v>
      </c>
      <c r="S11" s="9">
        <v>1.0532566233322524E-3</v>
      </c>
      <c r="T11" s="8">
        <v>1540.6794276116789</v>
      </c>
      <c r="U11" s="8">
        <v>1.028240628285024E-3</v>
      </c>
      <c r="V11" s="8">
        <v>1550.5362878792621</v>
      </c>
      <c r="W11" s="8">
        <v>9.4772250445083962E-4</v>
      </c>
      <c r="X11" s="8">
        <v>1560.4175491648118</v>
      </c>
      <c r="Y11" s="8">
        <v>1.0465025934576436E-3</v>
      </c>
    </row>
    <row r="12" spans="1:25" s="4" customFormat="1" x14ac:dyDescent="0.3">
      <c r="A12" s="4" t="s">
        <v>15</v>
      </c>
      <c r="B12" s="28">
        <f>MIN(B3:B11)</f>
        <v>0</v>
      </c>
      <c r="D12" s="4">
        <f>MIN(D3:D5)</f>
        <v>0</v>
      </c>
      <c r="F12" s="4">
        <f>MIN(F3:F5)</f>
        <v>0</v>
      </c>
      <c r="G12" s="5"/>
      <c r="H12" s="4">
        <f>MIN(H3:H11)</f>
        <v>1540.4655130768631</v>
      </c>
      <c r="J12" s="4">
        <f>MIN(J3:J11)</f>
        <v>1550.3667565189432</v>
      </c>
      <c r="L12" s="4">
        <f>MIN(L3:L11)</f>
        <v>1560.3825648580846</v>
      </c>
      <c r="M12" s="5"/>
      <c r="N12" s="4">
        <f>MIN(N3:N11)</f>
        <v>1540.4519675064071</v>
      </c>
      <c r="P12" s="4">
        <f>MIN(P3:P11)</f>
        <v>1550.5979664832162</v>
      </c>
      <c r="R12" s="4">
        <f>MIN(R3:R11)</f>
        <v>1560.2366314445785</v>
      </c>
      <c r="S12" s="5"/>
      <c r="T12" s="4">
        <f>MIN(T3:T11)</f>
        <v>1540.6332874164855</v>
      </c>
      <c r="V12" s="4">
        <f>MIN(V3:V11)</f>
        <v>1550.5212256305981</v>
      </c>
      <c r="X12" s="4">
        <f>MIN(X3:X11)</f>
        <v>1560.3967587232523</v>
      </c>
    </row>
    <row r="13" spans="1:25" s="4" customFormat="1" x14ac:dyDescent="0.3">
      <c r="A13" s="4" t="s">
        <v>16</v>
      </c>
      <c r="B13" s="28">
        <f>MAX(B3:B11)</f>
        <v>0</v>
      </c>
      <c r="D13" s="4">
        <f>MAX(D3:D5)</f>
        <v>0</v>
      </c>
      <c r="F13" s="4">
        <f>MAX(F3:F5)</f>
        <v>0</v>
      </c>
      <c r="G13" s="5"/>
      <c r="H13" s="4">
        <f>MAX(H3:H11)</f>
        <v>1540.519730360666</v>
      </c>
      <c r="J13" s="4">
        <f>MAX(J3:J11)</f>
        <v>1550.4369856927181</v>
      </c>
      <c r="L13" s="4">
        <f>MAX(L3:L11)</f>
        <v>1560.5410425434382</v>
      </c>
      <c r="M13" s="5"/>
      <c r="N13" s="4">
        <f>MAX(N3:N11)</f>
        <v>1540.542653571076</v>
      </c>
      <c r="P13" s="4">
        <f>MAX(P3:P11)</f>
        <v>1550.6165382710019</v>
      </c>
      <c r="R13" s="4">
        <f>MAX(R3:R11)</f>
        <v>1560.389257132771</v>
      </c>
      <c r="S13" s="5"/>
      <c r="T13" s="4">
        <f>MAX(T3:T11)</f>
        <v>1540.777392490035</v>
      </c>
      <c r="V13" s="4">
        <f>MAX(V3:V11)</f>
        <v>1550.5954235882675</v>
      </c>
      <c r="X13" s="4">
        <f>MAX(X3:X11)</f>
        <v>1560.4429740206908</v>
      </c>
    </row>
    <row r="14" spans="1:25" s="11" customFormat="1" x14ac:dyDescent="0.3">
      <c r="A14" s="11" t="s">
        <v>17</v>
      </c>
      <c r="B14" s="11">
        <f>AVERAGE(B3:B11)</f>
        <v>0</v>
      </c>
      <c r="D14" s="11">
        <f>AVERAGE(D3:D5)</f>
        <v>0</v>
      </c>
      <c r="F14" s="11">
        <f>AVERAGE(F3:F5)</f>
        <v>0</v>
      </c>
      <c r="G14" s="12"/>
      <c r="H14" s="11">
        <f>AVERAGE(H3:H11)</f>
        <v>1540.4994371120451</v>
      </c>
      <c r="J14" s="11">
        <f>AVERAGE(J3:J11)</f>
        <v>1550.3995607788684</v>
      </c>
      <c r="L14" s="11">
        <f>AVERAGE(L3:L11)</f>
        <v>1560.4756409096872</v>
      </c>
      <c r="M14" s="12"/>
      <c r="N14" s="11">
        <f>AVERAGE(N3:N11)</f>
        <v>1540.4943142941404</v>
      </c>
      <c r="P14" s="11">
        <f>AVERAGE(P3:P11)</f>
        <v>1550.6077564713241</v>
      </c>
      <c r="R14" s="11">
        <f>AVERAGE(R3:R11)</f>
        <v>1560.2941427369271</v>
      </c>
      <c r="S14" s="12"/>
      <c r="T14" s="11">
        <f>AVERAGE(T3:T11)</f>
        <v>1540.702438710957</v>
      </c>
      <c r="V14" s="11">
        <f>AVERAGE(V3:V11)</f>
        <v>1550.5643512896165</v>
      </c>
      <c r="X14" s="11">
        <f>AVERAGE(X3:X11)</f>
        <v>1560.419475417114</v>
      </c>
    </row>
    <row r="15" spans="1:25" s="4" customFormat="1" x14ac:dyDescent="0.3">
      <c r="A15" s="4" t="s">
        <v>18</v>
      </c>
      <c r="B15" s="4">
        <f>_xlfn.STDEV.S(B3:B5)</f>
        <v>0</v>
      </c>
      <c r="D15" s="4">
        <f>_xlfn.STDEV.S(D3:D5)</f>
        <v>0</v>
      </c>
      <c r="F15" s="4">
        <f>_xlfn.STDEV.S(F3:F5)</f>
        <v>0</v>
      </c>
      <c r="G15" s="5"/>
      <c r="H15" s="4">
        <f>_xlfn.STDEV.S(H3:H11)</f>
        <v>2.0499270311549852E-2</v>
      </c>
      <c r="J15" s="4">
        <f>_xlfn.STDEV.S(J3:J11)</f>
        <v>2.3174550847985018E-2</v>
      </c>
      <c r="L15" s="4">
        <f>_xlfn.STDEV.S(L3:L11)</f>
        <v>5.7673972024326697E-2</v>
      </c>
      <c r="M15" s="5"/>
      <c r="N15" s="4">
        <f>_xlfn.STDEV.S(N3:N11)</f>
        <v>2.9830765422729184E-2</v>
      </c>
      <c r="P15" s="4">
        <f>_xlfn.STDEV.S(P3:P11)</f>
        <v>6.8405521976165487E-3</v>
      </c>
      <c r="R15" s="4">
        <f>_xlfn.STDEV.S(R3:R11)</f>
        <v>6.1589110024532677E-2</v>
      </c>
      <c r="S15" s="5"/>
      <c r="T15" s="4">
        <f>_xlfn.STDEV.S(T3:T11)</f>
        <v>4.9988425107237784E-2</v>
      </c>
      <c r="V15" s="4">
        <f>_xlfn.STDEV.S(V3:V11)</f>
        <v>2.9730925908671192E-2</v>
      </c>
      <c r="X15" s="4">
        <f>_xlfn.STDEV.S(X3:X11)</f>
        <v>1.4290239350383985E-2</v>
      </c>
    </row>
    <row r="16" spans="1:25" x14ac:dyDescent="0.3">
      <c r="A16" s="4"/>
    </row>
    <row r="17" spans="1:7" x14ac:dyDescent="0.3">
      <c r="A17" s="4"/>
      <c r="B17" t="s">
        <v>22</v>
      </c>
    </row>
    <row r="18" spans="1:7" ht="15" thickBot="1" x14ac:dyDescent="0.35">
      <c r="B18" t="s">
        <v>40</v>
      </c>
      <c r="C18" t="s">
        <v>41</v>
      </c>
      <c r="D18" t="s">
        <v>19</v>
      </c>
    </row>
    <row r="19" spans="1:7" ht="15" thickBot="1" x14ac:dyDescent="0.35">
      <c r="A19">
        <v>1.1000000000000001</v>
      </c>
      <c r="B19">
        <v>-3.2887369971833333E-5</v>
      </c>
      <c r="C19">
        <v>3.2489798596892579E-6</v>
      </c>
      <c r="D19">
        <f>1/C19</f>
        <v>307788.91934887</v>
      </c>
      <c r="F19" s="39" t="s">
        <v>23</v>
      </c>
      <c r="G19" s="40"/>
    </row>
    <row r="20" spans="1:7" ht="15" thickBot="1" x14ac:dyDescent="0.35">
      <c r="A20">
        <v>1.2</v>
      </c>
      <c r="B20">
        <v>-2.5751763263399994E-5</v>
      </c>
      <c r="C20">
        <v>2.295541340851545E-6</v>
      </c>
      <c r="D20">
        <f t="shared" ref="D20:D27" si="0">1/C20</f>
        <v>435627.09248749312</v>
      </c>
      <c r="F20" s="13" t="s">
        <v>29</v>
      </c>
      <c r="G20" s="14" t="s">
        <v>30</v>
      </c>
    </row>
    <row r="21" spans="1:7" ht="15" thickBot="1" x14ac:dyDescent="0.35">
      <c r="A21">
        <v>1.3</v>
      </c>
      <c r="B21" s="8">
        <v>2.1672791796100001E-5</v>
      </c>
      <c r="C21" s="8">
        <v>4.4134552038425153E-5</v>
      </c>
      <c r="D21">
        <f t="shared" si="0"/>
        <v>22657.984590607455</v>
      </c>
      <c r="F21" s="15">
        <v>1</v>
      </c>
      <c r="G21" s="16">
        <f>H14</f>
        <v>1540.4994371120451</v>
      </c>
    </row>
    <row r="22" spans="1:7" x14ac:dyDescent="0.3">
      <c r="A22">
        <v>2.1</v>
      </c>
      <c r="B22">
        <v>-2.6418230763333332E-5</v>
      </c>
      <c r="C22">
        <v>2.3696967526795585E-6</v>
      </c>
      <c r="D22">
        <f t="shared" si="0"/>
        <v>421994.92355688126</v>
      </c>
      <c r="F22" s="17">
        <v>2</v>
      </c>
      <c r="G22" s="18">
        <f>J14</f>
        <v>1550.3995607788684</v>
      </c>
    </row>
    <row r="23" spans="1:7" ht="15" thickBot="1" x14ac:dyDescent="0.35">
      <c r="A23">
        <v>2.2000000000000002</v>
      </c>
      <c r="B23">
        <v>-2.1787368976700003E-5</v>
      </c>
      <c r="C23">
        <v>1.7014239184269009E-6</v>
      </c>
      <c r="D23">
        <f t="shared" si="0"/>
        <v>587743.00112377515</v>
      </c>
      <c r="F23" s="19">
        <v>3</v>
      </c>
      <c r="G23" s="20">
        <f>L14</f>
        <v>1560.4756409096872</v>
      </c>
    </row>
    <row r="24" spans="1:7" ht="15" thickBot="1" x14ac:dyDescent="0.35">
      <c r="A24">
        <v>2.2999999999999998</v>
      </c>
      <c r="B24" s="8">
        <v>-4.83644843279E-6</v>
      </c>
      <c r="C24" s="8">
        <v>1.6975307657403557E-5</v>
      </c>
      <c r="D24">
        <f t="shared" si="0"/>
        <v>58909.094325831742</v>
      </c>
      <c r="F24" s="21"/>
      <c r="G24" s="21"/>
    </row>
    <row r="25" spans="1:7" ht="15" thickBot="1" x14ac:dyDescent="0.35">
      <c r="A25">
        <v>3.1</v>
      </c>
      <c r="B25">
        <v>-2.6418230763333332E-5</v>
      </c>
      <c r="C25">
        <v>2.3696967526795585E-6</v>
      </c>
      <c r="D25">
        <f t="shared" si="0"/>
        <v>421994.92355688126</v>
      </c>
      <c r="F25" s="39" t="s">
        <v>27</v>
      </c>
      <c r="G25" s="40"/>
    </row>
    <row r="26" spans="1:7" ht="15" thickBot="1" x14ac:dyDescent="0.35">
      <c r="A26">
        <v>3.2</v>
      </c>
      <c r="B26">
        <v>-2.1787368976700003E-5</v>
      </c>
      <c r="C26">
        <v>1.7014239184269009E-6</v>
      </c>
      <c r="D26">
        <f t="shared" si="0"/>
        <v>587743.00112377515</v>
      </c>
      <c r="F26" s="13" t="s">
        <v>29</v>
      </c>
      <c r="G26" s="14" t="s">
        <v>30</v>
      </c>
    </row>
    <row r="27" spans="1:7" ht="15" thickBot="1" x14ac:dyDescent="0.35">
      <c r="A27">
        <v>3.3</v>
      </c>
      <c r="B27" s="8">
        <v>-4.83644843279E-6</v>
      </c>
      <c r="C27" s="8">
        <v>1.6975307657403557E-5</v>
      </c>
      <c r="D27">
        <f t="shared" si="0"/>
        <v>58909.094325831742</v>
      </c>
      <c r="F27" s="15">
        <v>1</v>
      </c>
      <c r="G27" s="16">
        <f>N14</f>
        <v>1540.4943142941404</v>
      </c>
    </row>
    <row r="28" spans="1:7" x14ac:dyDescent="0.3">
      <c r="A28" s="4" t="s">
        <v>20</v>
      </c>
      <c r="B28" s="4">
        <f>SUMPRODUCT(B19:B27,D19:D27)/SUM(D19:D27)</f>
        <v>-2.3878047361044751E-5</v>
      </c>
      <c r="F28" s="17">
        <v>2</v>
      </c>
      <c r="G28" s="18">
        <f>P14</f>
        <v>1550.6077564713241</v>
      </c>
    </row>
    <row r="29" spans="1:7" ht="15" thickBot="1" x14ac:dyDescent="0.35">
      <c r="A29" s="4" t="s">
        <v>21</v>
      </c>
      <c r="B29" s="4">
        <f>1/SQRT(SUMPRODUCT(D19:D27,D19:D27))</f>
        <v>8.6419028954200807E-7</v>
      </c>
      <c r="F29" s="19">
        <v>3</v>
      </c>
      <c r="G29" s="20">
        <f>R14</f>
        <v>1560.2941427369271</v>
      </c>
    </row>
    <row r="30" spans="1:7" ht="15" thickBot="1" x14ac:dyDescent="0.35">
      <c r="A30" s="4" t="s">
        <v>15</v>
      </c>
      <c r="B30" s="4">
        <f>MIN(B18:B26)</f>
        <v>-3.2887369971833333E-5</v>
      </c>
      <c r="F30" s="21"/>
      <c r="G30" s="21"/>
    </row>
    <row r="31" spans="1:7" ht="15" thickBot="1" x14ac:dyDescent="0.35">
      <c r="A31" s="4" t="s">
        <v>16</v>
      </c>
      <c r="B31" s="4">
        <f>MAX(B19:B27)</f>
        <v>2.1672791796100001E-5</v>
      </c>
      <c r="F31" s="39" t="s">
        <v>28</v>
      </c>
      <c r="G31" s="40"/>
    </row>
    <row r="32" spans="1:7" ht="15" thickBot="1" x14ac:dyDescent="0.35">
      <c r="C32" s="41" t="s">
        <v>31</v>
      </c>
      <c r="D32" s="42"/>
      <c r="F32" s="13" t="s">
        <v>29</v>
      </c>
      <c r="G32" s="14" t="s">
        <v>30</v>
      </c>
    </row>
    <row r="33" spans="3:7" x14ac:dyDescent="0.3">
      <c r="C33" s="22" t="s">
        <v>32</v>
      </c>
      <c r="D33" s="23" t="s">
        <v>43</v>
      </c>
      <c r="F33" s="15">
        <v>1</v>
      </c>
      <c r="G33" s="16">
        <f>T14</f>
        <v>1540.702438710957</v>
      </c>
    </row>
    <row r="34" spans="3:7" x14ac:dyDescent="0.3">
      <c r="C34" s="24" t="s">
        <v>15</v>
      </c>
      <c r="D34" s="25">
        <f>B12</f>
        <v>0</v>
      </c>
      <c r="F34" s="17">
        <v>2</v>
      </c>
      <c r="G34" s="18">
        <f>V14</f>
        <v>1550.5643512896165</v>
      </c>
    </row>
    <row r="35" spans="3:7" ht="15" thickBot="1" x14ac:dyDescent="0.35">
      <c r="C35" s="26" t="s">
        <v>16</v>
      </c>
      <c r="D35" s="27">
        <f>B13</f>
        <v>0</v>
      </c>
      <c r="F35" s="19">
        <v>3</v>
      </c>
      <c r="G35" s="20">
        <f>X14</f>
        <v>1560.419475417114</v>
      </c>
    </row>
    <row r="36" spans="3:7" ht="15" thickTop="1" x14ac:dyDescent="0.3">
      <c r="C36" s="10"/>
      <c r="D36" s="10"/>
    </row>
  </sheetData>
  <mergeCells count="4">
    <mergeCell ref="F19:G19"/>
    <mergeCell ref="F25:G25"/>
    <mergeCell ref="F31:G31"/>
    <mergeCell ref="C32:D3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6</vt:i4>
      </vt:variant>
    </vt:vector>
  </HeadingPairs>
  <TitlesOfParts>
    <vt:vector size="9" baseType="lpstr">
      <vt:lpstr>Data Summary</vt:lpstr>
      <vt:lpstr>Expmt. 1</vt:lpstr>
      <vt:lpstr>"Zero" Curvature</vt:lpstr>
      <vt:lpstr>AA1 Response vs Curv</vt:lpstr>
      <vt:lpstr>Corr T AA1 Response vs Curv</vt:lpstr>
      <vt:lpstr>AA2 Response vs Curv</vt:lpstr>
      <vt:lpstr>Corr T AA2 Response vs Curv</vt:lpstr>
      <vt:lpstr>AA3 Response vs Curv</vt:lpstr>
      <vt:lpstr>Corr T AA3 Response vs Curv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E Yang</cp:lastModifiedBy>
  <dcterms:created xsi:type="dcterms:W3CDTF">2019-12-30T17:56:03Z</dcterms:created>
  <dcterms:modified xsi:type="dcterms:W3CDTF">2020-01-07T05:17:41Z</dcterms:modified>
</cp:coreProperties>
</file>