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yan\Documents\JHU\Research\Shape Sensing\FBG_Needle_Calibration_Data\needle_1\Validation\Sanity_Check\"/>
    </mc:Choice>
  </mc:AlternateContent>
  <xr:revisionPtr revIDLastSave="0" documentId="13_ncr:1_{6F71B550-27CD-406A-9E67-1F79EECA6733}" xr6:coauthVersionLast="45" xr6:coauthVersionMax="45" xr10:uidLastSave="{00000000-0000-0000-0000-000000000000}"/>
  <bookViews>
    <workbookView xWindow="-108" yWindow="-108" windowWidth="23256" windowHeight="12576" tabRatio="528" activeTab="6" xr2:uid="{AA5D3CD9-6918-489B-8808-8C731F5213F6}"/>
  </bookViews>
  <sheets>
    <sheet name="Calibration" sheetId="4" r:id="rId1"/>
    <sheet name="AA1" sheetId="1" r:id="rId2"/>
    <sheet name="AA1 Zero Curv" sheetId="7" r:id="rId3"/>
    <sheet name="AA2" sheetId="5" r:id="rId4"/>
    <sheet name="AA2 Zero Curv" sheetId="8" r:id="rId5"/>
    <sheet name="AA3" sheetId="6" r:id="rId6"/>
    <sheet name="AA3 Zero Curv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2" i="9" l="1"/>
  <c r="V42" i="9" s="1"/>
  <c r="Z7" i="7"/>
  <c r="AA7" i="7" s="1"/>
  <c r="Y42" i="7" s="1"/>
  <c r="Z42" i="7" s="1"/>
  <c r="V42" i="7"/>
  <c r="W42" i="7" s="1"/>
  <c r="AA4" i="7"/>
  <c r="AA5" i="7"/>
  <c r="AA6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" i="7"/>
  <c r="W4" i="7"/>
  <c r="X4" i="7" s="1"/>
  <c r="W5" i="7"/>
  <c r="X5" i="7" s="1"/>
  <c r="W6" i="7"/>
  <c r="X6" i="7" s="1"/>
  <c r="W7" i="7"/>
  <c r="X7" i="7"/>
  <c r="W8" i="7"/>
  <c r="X8" i="7" s="1"/>
  <c r="W9" i="7"/>
  <c r="X9" i="7" s="1"/>
  <c r="W10" i="7"/>
  <c r="X10" i="7" s="1"/>
  <c r="W11" i="7"/>
  <c r="X11" i="7"/>
  <c r="W12" i="7"/>
  <c r="X12" i="7" s="1"/>
  <c r="W13" i="7"/>
  <c r="X13" i="7" s="1"/>
  <c r="W14" i="7"/>
  <c r="X14" i="7" s="1"/>
  <c r="W15" i="7"/>
  <c r="X15" i="7"/>
  <c r="W16" i="7"/>
  <c r="X16" i="7" s="1"/>
  <c r="W17" i="7"/>
  <c r="X17" i="7" s="1"/>
  <c r="W18" i="7"/>
  <c r="X18" i="7" s="1"/>
  <c r="W19" i="7"/>
  <c r="X19" i="7"/>
  <c r="W20" i="7"/>
  <c r="X20" i="7" s="1"/>
  <c r="W21" i="7"/>
  <c r="X21" i="7" s="1"/>
  <c r="W22" i="7"/>
  <c r="X22" i="7" s="1"/>
  <c r="W23" i="7"/>
  <c r="X23" i="7"/>
  <c r="W24" i="7"/>
  <c r="X24" i="7" s="1"/>
  <c r="W25" i="7"/>
  <c r="X25" i="7" s="1"/>
  <c r="W26" i="7"/>
  <c r="X26" i="7" s="1"/>
  <c r="W27" i="7"/>
  <c r="X27" i="7"/>
  <c r="W28" i="7"/>
  <c r="X28" i="7" s="1"/>
  <c r="W29" i="7"/>
  <c r="X29" i="7" s="1"/>
  <c r="W30" i="7"/>
  <c r="X30" i="7" s="1"/>
  <c r="W31" i="7"/>
  <c r="X31" i="7"/>
  <c r="W32" i="7"/>
  <c r="X32" i="7" s="1"/>
  <c r="W33" i="7"/>
  <c r="X33" i="7" s="1"/>
  <c r="W34" i="7"/>
  <c r="X34" i="7" s="1"/>
  <c r="W35" i="7"/>
  <c r="X35" i="7"/>
  <c r="W36" i="7"/>
  <c r="X36" i="7" s="1"/>
  <c r="W37" i="7"/>
  <c r="X37" i="7" s="1"/>
  <c r="W3" i="7"/>
  <c r="X3" i="7" s="1"/>
  <c r="V42" i="8"/>
  <c r="Y42" i="8"/>
  <c r="Z42" i="8" s="1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" i="8"/>
  <c r="W4" i="8"/>
  <c r="X4" i="8" s="1"/>
  <c r="W5" i="8"/>
  <c r="X5" i="8"/>
  <c r="W6" i="8"/>
  <c r="X6" i="8" s="1"/>
  <c r="W7" i="8"/>
  <c r="X7" i="8"/>
  <c r="W8" i="8"/>
  <c r="X8" i="8" s="1"/>
  <c r="W9" i="8"/>
  <c r="X9" i="8"/>
  <c r="W10" i="8"/>
  <c r="X10" i="8" s="1"/>
  <c r="W11" i="8"/>
  <c r="X11" i="8"/>
  <c r="W12" i="8"/>
  <c r="X12" i="8" s="1"/>
  <c r="W13" i="8"/>
  <c r="X13" i="8"/>
  <c r="W14" i="8"/>
  <c r="X14" i="8" s="1"/>
  <c r="W15" i="8"/>
  <c r="X15" i="8"/>
  <c r="W16" i="8"/>
  <c r="X16" i="8" s="1"/>
  <c r="W17" i="8"/>
  <c r="X17" i="8"/>
  <c r="W18" i="8"/>
  <c r="X18" i="8" s="1"/>
  <c r="W19" i="8"/>
  <c r="X19" i="8"/>
  <c r="W20" i="8"/>
  <c r="X20" i="8" s="1"/>
  <c r="W21" i="8"/>
  <c r="X21" i="8"/>
  <c r="W22" i="8"/>
  <c r="X22" i="8" s="1"/>
  <c r="W23" i="8"/>
  <c r="X23" i="8"/>
  <c r="W24" i="8"/>
  <c r="X24" i="8" s="1"/>
  <c r="W25" i="8"/>
  <c r="X25" i="8"/>
  <c r="W26" i="8"/>
  <c r="X26" i="8" s="1"/>
  <c r="W27" i="8"/>
  <c r="X27" i="8"/>
  <c r="W28" i="8"/>
  <c r="X28" i="8" s="1"/>
  <c r="W29" i="8"/>
  <c r="X29" i="8"/>
  <c r="W30" i="8"/>
  <c r="X30" i="8" s="1"/>
  <c r="W31" i="8"/>
  <c r="X31" i="8"/>
  <c r="W32" i="8"/>
  <c r="X32" i="8" s="1"/>
  <c r="W33" i="8"/>
  <c r="X33" i="8"/>
  <c r="W34" i="8"/>
  <c r="X34" i="8" s="1"/>
  <c r="W35" i="8"/>
  <c r="X35" i="8"/>
  <c r="W36" i="8"/>
  <c r="X36" i="8" s="1"/>
  <c r="W37" i="8"/>
  <c r="X37" i="8"/>
  <c r="W3" i="8"/>
  <c r="X3" i="8" s="1"/>
  <c r="Z3" i="1"/>
  <c r="Z3" i="5"/>
  <c r="AC3" i="9"/>
  <c r="AC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" i="6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3" i="9"/>
  <c r="AA34" i="9"/>
  <c r="AA35" i="9"/>
  <c r="AA36" i="9"/>
  <c r="AA37" i="9"/>
  <c r="AA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" i="9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" i="6"/>
  <c r="AA32" i="9" l="1"/>
  <c r="Y42" i="9" s="1"/>
  <c r="Z42" i="9" s="1"/>
  <c r="E4" i="7"/>
  <c r="F4" i="7"/>
  <c r="E5" i="7"/>
  <c r="F5" i="7"/>
  <c r="E6" i="7"/>
  <c r="F6" i="7"/>
  <c r="E7" i="7"/>
  <c r="F7" i="7"/>
  <c r="N7" i="7" s="1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N15" i="7" s="1"/>
  <c r="E16" i="7"/>
  <c r="F16" i="7"/>
  <c r="E17" i="7"/>
  <c r="F17" i="7"/>
  <c r="E18" i="7"/>
  <c r="F18" i="7"/>
  <c r="E19" i="7"/>
  <c r="F19" i="7"/>
  <c r="N19" i="7" s="1"/>
  <c r="E20" i="7"/>
  <c r="F20" i="7"/>
  <c r="E21" i="7"/>
  <c r="F21" i="7"/>
  <c r="E22" i="7"/>
  <c r="F22" i="7"/>
  <c r="E23" i="7"/>
  <c r="F23" i="7"/>
  <c r="N23" i="7" s="1"/>
  <c r="E24" i="7"/>
  <c r="F24" i="7"/>
  <c r="E25" i="7"/>
  <c r="F25" i="7"/>
  <c r="E26" i="7"/>
  <c r="F26" i="7"/>
  <c r="E27" i="7"/>
  <c r="F27" i="7"/>
  <c r="N27" i="7" s="1"/>
  <c r="E28" i="7"/>
  <c r="F28" i="7"/>
  <c r="E29" i="7"/>
  <c r="F29" i="7"/>
  <c r="E30" i="7"/>
  <c r="F30" i="7"/>
  <c r="E31" i="7"/>
  <c r="F31" i="7"/>
  <c r="N31" i="7" s="1"/>
  <c r="E32" i="7"/>
  <c r="F32" i="7"/>
  <c r="E33" i="7"/>
  <c r="F33" i="7"/>
  <c r="E34" i="7"/>
  <c r="F34" i="7"/>
  <c r="E35" i="7"/>
  <c r="F35" i="7"/>
  <c r="N35" i="7" s="1"/>
  <c r="E36" i="7"/>
  <c r="F36" i="7"/>
  <c r="E37" i="7"/>
  <c r="F37" i="7"/>
  <c r="F3" i="7"/>
  <c r="E3" i="7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F3" i="1"/>
  <c r="E3" i="1"/>
  <c r="E3" i="8"/>
  <c r="F3" i="8"/>
  <c r="N3" i="8" s="1"/>
  <c r="E4" i="8"/>
  <c r="F4" i="8"/>
  <c r="E5" i="8"/>
  <c r="F5" i="8"/>
  <c r="E6" i="8"/>
  <c r="F6" i="8"/>
  <c r="N6" i="8" s="1"/>
  <c r="E7" i="8"/>
  <c r="M7" i="8" s="1"/>
  <c r="F7" i="8"/>
  <c r="N7" i="8" s="1"/>
  <c r="E8" i="8"/>
  <c r="F8" i="8"/>
  <c r="E9" i="8"/>
  <c r="F9" i="8"/>
  <c r="E10" i="8"/>
  <c r="F10" i="8"/>
  <c r="E11" i="8"/>
  <c r="M11" i="8" s="1"/>
  <c r="F11" i="8"/>
  <c r="E12" i="8"/>
  <c r="F12" i="8"/>
  <c r="E13" i="8"/>
  <c r="F13" i="8"/>
  <c r="E14" i="8"/>
  <c r="F14" i="8"/>
  <c r="E15" i="8"/>
  <c r="M15" i="8" s="1"/>
  <c r="F15" i="8"/>
  <c r="N15" i="8" s="1"/>
  <c r="E16" i="8"/>
  <c r="F16" i="8"/>
  <c r="E17" i="8"/>
  <c r="F17" i="8"/>
  <c r="E18" i="8"/>
  <c r="F18" i="8"/>
  <c r="E19" i="8"/>
  <c r="F19" i="8"/>
  <c r="N19" i="8" s="1"/>
  <c r="E20" i="8"/>
  <c r="F20" i="8"/>
  <c r="E21" i="8"/>
  <c r="F21" i="8"/>
  <c r="E22" i="8"/>
  <c r="F22" i="8"/>
  <c r="N22" i="8" s="1"/>
  <c r="E23" i="8"/>
  <c r="M23" i="8" s="1"/>
  <c r="F23" i="8"/>
  <c r="N23" i="8" s="1"/>
  <c r="E24" i="8"/>
  <c r="F24" i="8"/>
  <c r="E25" i="8"/>
  <c r="F25" i="8"/>
  <c r="E26" i="8"/>
  <c r="F26" i="8"/>
  <c r="E27" i="8"/>
  <c r="M27" i="8" s="1"/>
  <c r="F27" i="8"/>
  <c r="N27" i="8" s="1"/>
  <c r="E28" i="8"/>
  <c r="F28" i="8"/>
  <c r="E29" i="8"/>
  <c r="F29" i="8"/>
  <c r="E30" i="8"/>
  <c r="F30" i="8"/>
  <c r="E31" i="8"/>
  <c r="F31" i="8"/>
  <c r="E32" i="8"/>
  <c r="F32" i="8"/>
  <c r="E33" i="8"/>
  <c r="F33" i="8"/>
  <c r="E34" i="8"/>
  <c r="F34" i="8"/>
  <c r="N34" i="8" s="1"/>
  <c r="E35" i="8"/>
  <c r="F35" i="8"/>
  <c r="N35" i="8" s="1"/>
  <c r="E36" i="8"/>
  <c r="F36" i="8"/>
  <c r="E37" i="8"/>
  <c r="F37" i="8"/>
  <c r="N10" i="8"/>
  <c r="N11" i="8"/>
  <c r="N14" i="8"/>
  <c r="N26" i="8"/>
  <c r="N31" i="8"/>
  <c r="M32" i="8"/>
  <c r="N32" i="8"/>
  <c r="N36" i="8"/>
  <c r="E4" i="9"/>
  <c r="F4" i="9"/>
  <c r="E5" i="9"/>
  <c r="F5" i="9"/>
  <c r="E6" i="9"/>
  <c r="F6" i="9"/>
  <c r="E7" i="9"/>
  <c r="F7" i="9"/>
  <c r="N7" i="9" s="1"/>
  <c r="E8" i="9"/>
  <c r="F8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M15" i="9" s="1"/>
  <c r="F15" i="9"/>
  <c r="N15" i="9" s="1"/>
  <c r="E16" i="9"/>
  <c r="F16" i="9"/>
  <c r="E17" i="9"/>
  <c r="F17" i="9"/>
  <c r="E18" i="9"/>
  <c r="F18" i="9"/>
  <c r="E19" i="9"/>
  <c r="F19" i="9"/>
  <c r="N19" i="9" s="1"/>
  <c r="E20" i="9"/>
  <c r="F20" i="9"/>
  <c r="E21" i="9"/>
  <c r="F21" i="9"/>
  <c r="E22" i="9"/>
  <c r="F22" i="9"/>
  <c r="E23" i="9"/>
  <c r="F23" i="9"/>
  <c r="N23" i="9" s="1"/>
  <c r="E24" i="9"/>
  <c r="F24" i="9"/>
  <c r="E25" i="9"/>
  <c r="F25" i="9"/>
  <c r="E26" i="9"/>
  <c r="F26" i="9"/>
  <c r="E27" i="9"/>
  <c r="F27" i="9"/>
  <c r="N27" i="9" s="1"/>
  <c r="E28" i="9"/>
  <c r="F28" i="9"/>
  <c r="E29" i="9"/>
  <c r="F29" i="9"/>
  <c r="E30" i="9"/>
  <c r="F30" i="9"/>
  <c r="E31" i="9"/>
  <c r="M31" i="9" s="1"/>
  <c r="F31" i="9"/>
  <c r="N31" i="9" s="1"/>
  <c r="E32" i="9"/>
  <c r="F32" i="9"/>
  <c r="E33" i="9"/>
  <c r="F33" i="9"/>
  <c r="E34" i="9"/>
  <c r="F34" i="9"/>
  <c r="E35" i="9"/>
  <c r="F35" i="9"/>
  <c r="N35" i="9" s="1"/>
  <c r="E36" i="9"/>
  <c r="F36" i="9"/>
  <c r="E37" i="9"/>
  <c r="F37" i="9"/>
  <c r="F3" i="9"/>
  <c r="E3" i="9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F3" i="6"/>
  <c r="E3" i="6"/>
  <c r="M6" i="9"/>
  <c r="N6" i="9"/>
  <c r="M10" i="9"/>
  <c r="N10" i="9"/>
  <c r="M14" i="9"/>
  <c r="N14" i="9"/>
  <c r="M18" i="9"/>
  <c r="N18" i="9"/>
  <c r="Y22" i="9"/>
  <c r="AB22" i="9" s="1"/>
  <c r="N22" i="9"/>
  <c r="M26" i="9"/>
  <c r="N26" i="9"/>
  <c r="N30" i="9"/>
  <c r="N34" i="9"/>
  <c r="N11" i="7"/>
  <c r="Z4" i="9"/>
  <c r="Z5" i="9"/>
  <c r="Z6" i="9"/>
  <c r="Z7" i="9"/>
  <c r="Z8" i="9"/>
  <c r="Z9" i="9"/>
  <c r="Z10" i="9"/>
  <c r="Z11" i="9"/>
  <c r="W42" i="9" s="1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3" i="9"/>
  <c r="Z34" i="9"/>
  <c r="Z35" i="9"/>
  <c r="Z36" i="9"/>
  <c r="Z37" i="9"/>
  <c r="Z3" i="9"/>
  <c r="Z4" i="8"/>
  <c r="Z5" i="8"/>
  <c r="Z6" i="8"/>
  <c r="Z7" i="8"/>
  <c r="Z8" i="8"/>
  <c r="Z9" i="8"/>
  <c r="Z10" i="8"/>
  <c r="Z11" i="8"/>
  <c r="W42" i="8" s="1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" i="8"/>
  <c r="Z4" i="7"/>
  <c r="Z5" i="7"/>
  <c r="Z6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" i="7"/>
  <c r="N11" i="9"/>
  <c r="N36" i="9"/>
  <c r="M37" i="9"/>
  <c r="N37" i="9"/>
  <c r="T37" i="9"/>
  <c r="S37" i="9"/>
  <c r="Q37" i="9"/>
  <c r="R37" i="9" s="1"/>
  <c r="P37" i="9"/>
  <c r="O37" i="9"/>
  <c r="T36" i="9"/>
  <c r="S36" i="9"/>
  <c r="R36" i="9"/>
  <c r="V36" i="9" s="1"/>
  <c r="Q36" i="9"/>
  <c r="P36" i="9"/>
  <c r="O36" i="9"/>
  <c r="S35" i="9"/>
  <c r="R35" i="9"/>
  <c r="V35" i="9" s="1"/>
  <c r="Q35" i="9"/>
  <c r="T35" i="9" s="1"/>
  <c r="P35" i="9"/>
  <c r="O35" i="9"/>
  <c r="Q34" i="9"/>
  <c r="T34" i="9" s="1"/>
  <c r="P34" i="9"/>
  <c r="S34" i="9" s="1"/>
  <c r="O34" i="9"/>
  <c r="M34" i="9"/>
  <c r="Q33" i="9"/>
  <c r="T33" i="9" s="1"/>
  <c r="P33" i="9"/>
  <c r="S33" i="9" s="1"/>
  <c r="O33" i="9"/>
  <c r="R33" i="9" s="1"/>
  <c r="N33" i="9"/>
  <c r="M33" i="9"/>
  <c r="Q32" i="9"/>
  <c r="P32" i="9"/>
  <c r="S32" i="9" s="1"/>
  <c r="O32" i="9"/>
  <c r="T32" i="9" s="1"/>
  <c r="N32" i="9"/>
  <c r="M32" i="9"/>
  <c r="Q31" i="9"/>
  <c r="P31" i="9"/>
  <c r="O31" i="9"/>
  <c r="T31" i="9" s="1"/>
  <c r="V30" i="9"/>
  <c r="U30" i="9"/>
  <c r="W30" i="9" s="1"/>
  <c r="T30" i="9"/>
  <c r="S30" i="9"/>
  <c r="R30" i="9"/>
  <c r="Q30" i="9"/>
  <c r="P30" i="9"/>
  <c r="O30" i="9"/>
  <c r="M30" i="9"/>
  <c r="T29" i="9"/>
  <c r="S29" i="9"/>
  <c r="Q29" i="9"/>
  <c r="R29" i="9" s="1"/>
  <c r="P29" i="9"/>
  <c r="O29" i="9"/>
  <c r="M29" i="9"/>
  <c r="N29" i="9"/>
  <c r="T28" i="9"/>
  <c r="S28" i="9"/>
  <c r="R28" i="9"/>
  <c r="V28" i="9" s="1"/>
  <c r="Q28" i="9"/>
  <c r="P28" i="9"/>
  <c r="O28" i="9"/>
  <c r="N28" i="9"/>
  <c r="S27" i="9"/>
  <c r="R27" i="9"/>
  <c r="V27" i="9" s="1"/>
  <c r="Q27" i="9"/>
  <c r="T27" i="9" s="1"/>
  <c r="P27" i="9"/>
  <c r="O27" i="9"/>
  <c r="Q26" i="9"/>
  <c r="T26" i="9" s="1"/>
  <c r="P26" i="9"/>
  <c r="S26" i="9" s="1"/>
  <c r="O26" i="9"/>
  <c r="Q25" i="9"/>
  <c r="T25" i="9" s="1"/>
  <c r="P25" i="9"/>
  <c r="S25" i="9" s="1"/>
  <c r="O25" i="9"/>
  <c r="R25" i="9" s="1"/>
  <c r="N25" i="9"/>
  <c r="M25" i="9"/>
  <c r="Q24" i="9"/>
  <c r="P24" i="9"/>
  <c r="S24" i="9" s="1"/>
  <c r="O24" i="9"/>
  <c r="T24" i="9" s="1"/>
  <c r="N24" i="9"/>
  <c r="M24" i="9"/>
  <c r="Q23" i="9"/>
  <c r="P23" i="9"/>
  <c r="O23" i="9"/>
  <c r="T23" i="9" s="1"/>
  <c r="M23" i="9"/>
  <c r="V22" i="9"/>
  <c r="U22" i="9"/>
  <c r="W22" i="9" s="1"/>
  <c r="T22" i="9"/>
  <c r="S22" i="9"/>
  <c r="R22" i="9"/>
  <c r="Q22" i="9"/>
  <c r="P22" i="9"/>
  <c r="O22" i="9"/>
  <c r="T21" i="9"/>
  <c r="S21" i="9"/>
  <c r="Q21" i="9"/>
  <c r="R21" i="9" s="1"/>
  <c r="P21" i="9"/>
  <c r="O21" i="9"/>
  <c r="M21" i="9"/>
  <c r="N21" i="9"/>
  <c r="T20" i="9"/>
  <c r="S20" i="9"/>
  <c r="R20" i="9"/>
  <c r="V20" i="9" s="1"/>
  <c r="Q20" i="9"/>
  <c r="P20" i="9"/>
  <c r="O20" i="9"/>
  <c r="N20" i="9"/>
  <c r="S19" i="9"/>
  <c r="R19" i="9"/>
  <c r="Q19" i="9"/>
  <c r="T19" i="9" s="1"/>
  <c r="P19" i="9"/>
  <c r="O19" i="9"/>
  <c r="Q18" i="9"/>
  <c r="T18" i="9" s="1"/>
  <c r="P18" i="9"/>
  <c r="S18" i="9" s="1"/>
  <c r="O18" i="9"/>
  <c r="Q17" i="9"/>
  <c r="T17" i="9" s="1"/>
  <c r="P17" i="9"/>
  <c r="S17" i="9" s="1"/>
  <c r="O17" i="9"/>
  <c r="R17" i="9" s="1"/>
  <c r="N17" i="9"/>
  <c r="M17" i="9"/>
  <c r="Q16" i="9"/>
  <c r="P16" i="9"/>
  <c r="S16" i="9" s="1"/>
  <c r="O16" i="9"/>
  <c r="T16" i="9" s="1"/>
  <c r="N16" i="9"/>
  <c r="M16" i="9"/>
  <c r="Q15" i="9"/>
  <c r="P15" i="9"/>
  <c r="O15" i="9"/>
  <c r="T15" i="9" s="1"/>
  <c r="T14" i="9"/>
  <c r="S14" i="9"/>
  <c r="R14" i="9"/>
  <c r="Q14" i="9"/>
  <c r="P14" i="9"/>
  <c r="O14" i="9"/>
  <c r="T13" i="9"/>
  <c r="S13" i="9"/>
  <c r="Q13" i="9"/>
  <c r="R13" i="9" s="1"/>
  <c r="P13" i="9"/>
  <c r="O13" i="9"/>
  <c r="M13" i="9"/>
  <c r="N13" i="9"/>
  <c r="T12" i="9"/>
  <c r="S12" i="9"/>
  <c r="R12" i="9"/>
  <c r="Q12" i="9"/>
  <c r="P12" i="9"/>
  <c r="O12" i="9"/>
  <c r="N12" i="9"/>
  <c r="S11" i="9"/>
  <c r="R11" i="9"/>
  <c r="Q11" i="9"/>
  <c r="T11" i="9" s="1"/>
  <c r="P11" i="9"/>
  <c r="O11" i="9"/>
  <c r="Q10" i="9"/>
  <c r="T10" i="9" s="1"/>
  <c r="P10" i="9"/>
  <c r="S10" i="9" s="1"/>
  <c r="O10" i="9"/>
  <c r="Q9" i="9"/>
  <c r="T9" i="9" s="1"/>
  <c r="P9" i="9"/>
  <c r="S9" i="9" s="1"/>
  <c r="O9" i="9"/>
  <c r="R9" i="9" s="1"/>
  <c r="N9" i="9"/>
  <c r="M9" i="9"/>
  <c r="Q8" i="9"/>
  <c r="P8" i="9"/>
  <c r="S8" i="9" s="1"/>
  <c r="O8" i="9"/>
  <c r="T8" i="9" s="1"/>
  <c r="N8" i="9"/>
  <c r="M8" i="9"/>
  <c r="Q7" i="9"/>
  <c r="P7" i="9"/>
  <c r="O7" i="9"/>
  <c r="T7" i="9" s="1"/>
  <c r="M7" i="9"/>
  <c r="T6" i="9"/>
  <c r="S6" i="9"/>
  <c r="R6" i="9"/>
  <c r="Q6" i="9"/>
  <c r="P6" i="9"/>
  <c r="O6" i="9"/>
  <c r="Q5" i="9"/>
  <c r="P5" i="9"/>
  <c r="O5" i="9"/>
  <c r="M5" i="9"/>
  <c r="N5" i="9"/>
  <c r="Q4" i="9"/>
  <c r="P4" i="9"/>
  <c r="O4" i="9"/>
  <c r="N4" i="9"/>
  <c r="Q3" i="9"/>
  <c r="T3" i="9" s="1"/>
  <c r="P3" i="9"/>
  <c r="O3" i="9"/>
  <c r="S3" i="9" s="1"/>
  <c r="N3" i="9"/>
  <c r="N18" i="8"/>
  <c r="M24" i="8"/>
  <c r="T37" i="8"/>
  <c r="S37" i="8"/>
  <c r="R37" i="8"/>
  <c r="V37" i="8" s="1"/>
  <c r="Q37" i="8"/>
  <c r="P37" i="8"/>
  <c r="O37" i="8"/>
  <c r="N37" i="8"/>
  <c r="S36" i="8"/>
  <c r="Q36" i="8"/>
  <c r="R36" i="8" s="1"/>
  <c r="P36" i="8"/>
  <c r="O36" i="8"/>
  <c r="R35" i="8"/>
  <c r="V35" i="8" s="1"/>
  <c r="Q35" i="8"/>
  <c r="T35" i="8" s="1"/>
  <c r="P35" i="8"/>
  <c r="S35" i="8" s="1"/>
  <c r="O35" i="8"/>
  <c r="M35" i="8"/>
  <c r="Q34" i="8"/>
  <c r="T34" i="8" s="1"/>
  <c r="P34" i="8"/>
  <c r="S34" i="8" s="1"/>
  <c r="O34" i="8"/>
  <c r="R34" i="8" s="1"/>
  <c r="M34" i="8"/>
  <c r="Q33" i="8"/>
  <c r="T33" i="8" s="1"/>
  <c r="P33" i="8"/>
  <c r="S33" i="8" s="1"/>
  <c r="O33" i="8"/>
  <c r="R33" i="8" s="1"/>
  <c r="N33" i="8"/>
  <c r="M33" i="8"/>
  <c r="Q32" i="8"/>
  <c r="T32" i="8" s="1"/>
  <c r="P32" i="8"/>
  <c r="S32" i="8" s="1"/>
  <c r="O32" i="8"/>
  <c r="R32" i="8" s="1"/>
  <c r="T31" i="8"/>
  <c r="Q31" i="8"/>
  <c r="P31" i="8"/>
  <c r="S31" i="8" s="1"/>
  <c r="O31" i="8"/>
  <c r="R31" i="8" s="1"/>
  <c r="M31" i="8"/>
  <c r="U30" i="8"/>
  <c r="T30" i="8"/>
  <c r="S30" i="8"/>
  <c r="R30" i="8"/>
  <c r="V30" i="8" s="1"/>
  <c r="Y30" i="8" s="1"/>
  <c r="AB30" i="8" s="1"/>
  <c r="Q30" i="8"/>
  <c r="P30" i="8"/>
  <c r="O30" i="8"/>
  <c r="M30" i="8"/>
  <c r="N30" i="8"/>
  <c r="T29" i="8"/>
  <c r="S29" i="8"/>
  <c r="R29" i="8"/>
  <c r="V29" i="8" s="1"/>
  <c r="Q29" i="8"/>
  <c r="P29" i="8"/>
  <c r="O29" i="8"/>
  <c r="N29" i="8"/>
  <c r="S28" i="8"/>
  <c r="R28" i="8"/>
  <c r="V28" i="8" s="1"/>
  <c r="Q28" i="8"/>
  <c r="T28" i="8" s="1"/>
  <c r="P28" i="8"/>
  <c r="O28" i="8"/>
  <c r="N28" i="8"/>
  <c r="R27" i="8"/>
  <c r="V27" i="8" s="1"/>
  <c r="Q27" i="8"/>
  <c r="T27" i="8" s="1"/>
  <c r="P27" i="8"/>
  <c r="S27" i="8" s="1"/>
  <c r="O27" i="8"/>
  <c r="Q26" i="8"/>
  <c r="T26" i="8" s="1"/>
  <c r="P26" i="8"/>
  <c r="S26" i="8" s="1"/>
  <c r="O26" i="8"/>
  <c r="R26" i="8" s="1"/>
  <c r="M26" i="8"/>
  <c r="Q25" i="8"/>
  <c r="T25" i="8" s="1"/>
  <c r="P25" i="8"/>
  <c r="S25" i="8" s="1"/>
  <c r="O25" i="8"/>
  <c r="R25" i="8" s="1"/>
  <c r="N25" i="8"/>
  <c r="M25" i="8"/>
  <c r="Q24" i="8"/>
  <c r="P24" i="8"/>
  <c r="S24" i="8" s="1"/>
  <c r="O24" i="8"/>
  <c r="T24" i="8" s="1"/>
  <c r="N24" i="8"/>
  <c r="T23" i="8"/>
  <c r="S23" i="8"/>
  <c r="Q23" i="8"/>
  <c r="P23" i="8"/>
  <c r="O23" i="8"/>
  <c r="R23" i="8" s="1"/>
  <c r="U22" i="8"/>
  <c r="T22" i="8"/>
  <c r="S22" i="8"/>
  <c r="R22" i="8"/>
  <c r="V22" i="8" s="1"/>
  <c r="Q22" i="8"/>
  <c r="P22" i="8"/>
  <c r="O22" i="8"/>
  <c r="M22" i="8"/>
  <c r="T21" i="8"/>
  <c r="S21" i="8"/>
  <c r="R21" i="8"/>
  <c r="V21" i="8" s="1"/>
  <c r="Q21" i="8"/>
  <c r="P21" i="8"/>
  <c r="O21" i="8"/>
  <c r="N21" i="8"/>
  <c r="S20" i="8"/>
  <c r="R20" i="8"/>
  <c r="Q20" i="8"/>
  <c r="T20" i="8" s="1"/>
  <c r="P20" i="8"/>
  <c r="O20" i="8"/>
  <c r="N20" i="8"/>
  <c r="R19" i="8"/>
  <c r="Q19" i="8"/>
  <c r="T19" i="8" s="1"/>
  <c r="P19" i="8"/>
  <c r="S19" i="8" s="1"/>
  <c r="O19" i="8"/>
  <c r="M19" i="8"/>
  <c r="Q18" i="8"/>
  <c r="T18" i="8" s="1"/>
  <c r="P18" i="8"/>
  <c r="S18" i="8" s="1"/>
  <c r="O18" i="8"/>
  <c r="R18" i="8" s="1"/>
  <c r="M18" i="8"/>
  <c r="Q17" i="8"/>
  <c r="T17" i="8" s="1"/>
  <c r="P17" i="8"/>
  <c r="S17" i="8" s="1"/>
  <c r="O17" i="8"/>
  <c r="R17" i="8" s="1"/>
  <c r="N17" i="8"/>
  <c r="M17" i="8"/>
  <c r="Q16" i="8"/>
  <c r="P16" i="8"/>
  <c r="S16" i="8" s="1"/>
  <c r="O16" i="8"/>
  <c r="T16" i="8" s="1"/>
  <c r="N16" i="8"/>
  <c r="M16" i="8"/>
  <c r="T15" i="8"/>
  <c r="S15" i="8"/>
  <c r="Q15" i="8"/>
  <c r="P15" i="8"/>
  <c r="O15" i="8"/>
  <c r="R15" i="8" s="1"/>
  <c r="T14" i="8"/>
  <c r="S14" i="8"/>
  <c r="R14" i="8"/>
  <c r="U14" i="8" s="1"/>
  <c r="Q14" i="8"/>
  <c r="P14" i="8"/>
  <c r="O14" i="8"/>
  <c r="M14" i="8"/>
  <c r="T13" i="8"/>
  <c r="S13" i="8"/>
  <c r="R13" i="8"/>
  <c r="V13" i="8" s="1"/>
  <c r="Q13" i="8"/>
  <c r="P13" i="8"/>
  <c r="O13" i="8"/>
  <c r="N13" i="8"/>
  <c r="S12" i="8"/>
  <c r="R12" i="8"/>
  <c r="Q12" i="8"/>
  <c r="T12" i="8" s="1"/>
  <c r="P12" i="8"/>
  <c r="O12" i="8"/>
  <c r="N12" i="8"/>
  <c r="R11" i="8"/>
  <c r="Q11" i="8"/>
  <c r="T11" i="8" s="1"/>
  <c r="P11" i="8"/>
  <c r="S11" i="8" s="1"/>
  <c r="O11" i="8"/>
  <c r="Q10" i="8"/>
  <c r="T10" i="8" s="1"/>
  <c r="P10" i="8"/>
  <c r="S10" i="8" s="1"/>
  <c r="O10" i="8"/>
  <c r="R10" i="8" s="1"/>
  <c r="M10" i="8"/>
  <c r="Q9" i="8"/>
  <c r="T9" i="8" s="1"/>
  <c r="P9" i="8"/>
  <c r="S9" i="8" s="1"/>
  <c r="O9" i="8"/>
  <c r="R9" i="8" s="1"/>
  <c r="N9" i="8"/>
  <c r="M9" i="8"/>
  <c r="Q8" i="8"/>
  <c r="P8" i="8"/>
  <c r="S8" i="8" s="1"/>
  <c r="O8" i="8"/>
  <c r="T8" i="8" s="1"/>
  <c r="N8" i="8"/>
  <c r="M8" i="8"/>
  <c r="T7" i="8"/>
  <c r="S7" i="8"/>
  <c r="Q7" i="8"/>
  <c r="P7" i="8"/>
  <c r="R7" i="8" s="1"/>
  <c r="O7" i="8"/>
  <c r="U6" i="8"/>
  <c r="T6" i="8"/>
  <c r="S6" i="8"/>
  <c r="R6" i="8"/>
  <c r="Q6" i="8"/>
  <c r="P6" i="8"/>
  <c r="O6" i="8"/>
  <c r="M6" i="8"/>
  <c r="T5" i="8"/>
  <c r="S5" i="8"/>
  <c r="R5" i="8"/>
  <c r="Q5" i="8"/>
  <c r="P5" i="8"/>
  <c r="O5" i="8"/>
  <c r="N5" i="8"/>
  <c r="S4" i="8"/>
  <c r="R4" i="8"/>
  <c r="Q4" i="8"/>
  <c r="T4" i="8" s="1"/>
  <c r="P4" i="8"/>
  <c r="O4" i="8"/>
  <c r="N4" i="8"/>
  <c r="S3" i="8"/>
  <c r="R3" i="8"/>
  <c r="Q3" i="8"/>
  <c r="T3" i="8" s="1"/>
  <c r="P3" i="8"/>
  <c r="O3" i="8"/>
  <c r="T37" i="7"/>
  <c r="R37" i="7"/>
  <c r="V37" i="7" s="1"/>
  <c r="Q37" i="7"/>
  <c r="S37" i="7" s="1"/>
  <c r="P37" i="7"/>
  <c r="O37" i="7"/>
  <c r="N37" i="7"/>
  <c r="S36" i="7"/>
  <c r="R36" i="7"/>
  <c r="V36" i="7" s="1"/>
  <c r="Q36" i="7"/>
  <c r="T36" i="7" s="1"/>
  <c r="P36" i="7"/>
  <c r="O36" i="7"/>
  <c r="N36" i="7"/>
  <c r="R35" i="7"/>
  <c r="Q35" i="7"/>
  <c r="T35" i="7" s="1"/>
  <c r="P35" i="7"/>
  <c r="O35" i="7"/>
  <c r="Q34" i="7"/>
  <c r="T34" i="7" s="1"/>
  <c r="P34" i="7"/>
  <c r="R34" i="7" s="1"/>
  <c r="O34" i="7"/>
  <c r="N34" i="7"/>
  <c r="S33" i="7"/>
  <c r="Q33" i="7"/>
  <c r="T33" i="7" s="1"/>
  <c r="P33" i="7"/>
  <c r="R33" i="7" s="1"/>
  <c r="O33" i="7"/>
  <c r="N33" i="7"/>
  <c r="R32" i="7"/>
  <c r="Q32" i="7"/>
  <c r="T32" i="7" s="1"/>
  <c r="P32" i="7"/>
  <c r="S32" i="7" s="1"/>
  <c r="O32" i="7"/>
  <c r="N32" i="7"/>
  <c r="M32" i="7"/>
  <c r="Q31" i="7"/>
  <c r="T31" i="7" s="1"/>
  <c r="P31" i="7"/>
  <c r="S31" i="7" s="1"/>
  <c r="O31" i="7"/>
  <c r="R31" i="7" s="1"/>
  <c r="M31" i="7"/>
  <c r="Q30" i="7"/>
  <c r="P30" i="7"/>
  <c r="S30" i="7" s="1"/>
  <c r="O30" i="7"/>
  <c r="T30" i="7" s="1"/>
  <c r="N30" i="7"/>
  <c r="M30" i="7"/>
  <c r="Q29" i="7"/>
  <c r="P29" i="7"/>
  <c r="O29" i="7"/>
  <c r="S29" i="7" s="1"/>
  <c r="M29" i="7"/>
  <c r="N29" i="7"/>
  <c r="V28" i="7"/>
  <c r="U28" i="7"/>
  <c r="Y28" i="7" s="1"/>
  <c r="AB28" i="7" s="1"/>
  <c r="T28" i="7"/>
  <c r="S28" i="7"/>
  <c r="R28" i="7"/>
  <c r="Q28" i="7"/>
  <c r="P28" i="7"/>
  <c r="O28" i="7"/>
  <c r="M28" i="7"/>
  <c r="N28" i="7"/>
  <c r="U27" i="7"/>
  <c r="T27" i="7"/>
  <c r="S27" i="7"/>
  <c r="R27" i="7"/>
  <c r="V27" i="7" s="1"/>
  <c r="Q27" i="7"/>
  <c r="P27" i="7"/>
  <c r="O27" i="7"/>
  <c r="M27" i="7"/>
  <c r="T26" i="7"/>
  <c r="S26" i="7"/>
  <c r="R26" i="7"/>
  <c r="V26" i="7" s="1"/>
  <c r="Q26" i="7"/>
  <c r="P26" i="7"/>
  <c r="O26" i="7"/>
  <c r="N26" i="7"/>
  <c r="R25" i="7"/>
  <c r="Q25" i="7"/>
  <c r="S25" i="7" s="1"/>
  <c r="P25" i="7"/>
  <c r="O25" i="7"/>
  <c r="N25" i="7"/>
  <c r="Q24" i="7"/>
  <c r="R24" i="7" s="1"/>
  <c r="P24" i="7"/>
  <c r="S24" i="7" s="1"/>
  <c r="O24" i="7"/>
  <c r="N24" i="7"/>
  <c r="M24" i="7"/>
  <c r="Q23" i="7"/>
  <c r="T23" i="7" s="1"/>
  <c r="P23" i="7"/>
  <c r="S23" i="7" s="1"/>
  <c r="O23" i="7"/>
  <c r="R23" i="7" s="1"/>
  <c r="M23" i="7"/>
  <c r="Q22" i="7"/>
  <c r="P22" i="7"/>
  <c r="S22" i="7" s="1"/>
  <c r="O22" i="7"/>
  <c r="T22" i="7" s="1"/>
  <c r="N22" i="7"/>
  <c r="M22" i="7"/>
  <c r="Q21" i="7"/>
  <c r="P21" i="7"/>
  <c r="O21" i="7"/>
  <c r="S21" i="7" s="1"/>
  <c r="N21" i="7"/>
  <c r="M21" i="7"/>
  <c r="V20" i="7"/>
  <c r="Y20" i="7" s="1"/>
  <c r="AB20" i="7" s="1"/>
  <c r="U20" i="7"/>
  <c r="T20" i="7"/>
  <c r="S20" i="7"/>
  <c r="R20" i="7"/>
  <c r="Q20" i="7"/>
  <c r="P20" i="7"/>
  <c r="O20" i="7"/>
  <c r="N20" i="7"/>
  <c r="M20" i="7"/>
  <c r="T19" i="7"/>
  <c r="S19" i="7"/>
  <c r="R19" i="7"/>
  <c r="Q19" i="7"/>
  <c r="P19" i="7"/>
  <c r="O19" i="7"/>
  <c r="M19" i="7"/>
  <c r="T18" i="7"/>
  <c r="S18" i="7"/>
  <c r="R18" i="7"/>
  <c r="Q18" i="7"/>
  <c r="P18" i="7"/>
  <c r="O18" i="7"/>
  <c r="N18" i="7"/>
  <c r="S17" i="7"/>
  <c r="R17" i="7"/>
  <c r="Q17" i="7"/>
  <c r="T17" i="7" s="1"/>
  <c r="P17" i="7"/>
  <c r="O17" i="7"/>
  <c r="N17" i="7"/>
  <c r="Q16" i="7"/>
  <c r="R16" i="7" s="1"/>
  <c r="P16" i="7"/>
  <c r="S16" i="7" s="1"/>
  <c r="O16" i="7"/>
  <c r="N16" i="7"/>
  <c r="M16" i="7"/>
  <c r="Q15" i="7"/>
  <c r="T15" i="7" s="1"/>
  <c r="P15" i="7"/>
  <c r="S15" i="7" s="1"/>
  <c r="O15" i="7"/>
  <c r="R15" i="7" s="1"/>
  <c r="M15" i="7"/>
  <c r="Q14" i="7"/>
  <c r="P14" i="7"/>
  <c r="S14" i="7" s="1"/>
  <c r="O14" i="7"/>
  <c r="T14" i="7" s="1"/>
  <c r="N14" i="7"/>
  <c r="M14" i="7"/>
  <c r="Q13" i="7"/>
  <c r="P13" i="7"/>
  <c r="O13" i="7"/>
  <c r="S13" i="7" s="1"/>
  <c r="N13" i="7"/>
  <c r="M13" i="7"/>
  <c r="T12" i="7"/>
  <c r="S12" i="7"/>
  <c r="R12" i="7"/>
  <c r="V12" i="7" s="1"/>
  <c r="Q12" i="7"/>
  <c r="P12" i="7"/>
  <c r="O12" i="7"/>
  <c r="N12" i="7"/>
  <c r="M12" i="7"/>
  <c r="T11" i="7"/>
  <c r="S11" i="7"/>
  <c r="R11" i="7"/>
  <c r="V11" i="7" s="1"/>
  <c r="Q11" i="7"/>
  <c r="P11" i="7"/>
  <c r="O11" i="7"/>
  <c r="M11" i="7"/>
  <c r="T10" i="7"/>
  <c r="S10" i="7"/>
  <c r="R10" i="7"/>
  <c r="Q10" i="7"/>
  <c r="P10" i="7"/>
  <c r="O10" i="7"/>
  <c r="N10" i="7"/>
  <c r="S9" i="7"/>
  <c r="R9" i="7"/>
  <c r="Q9" i="7"/>
  <c r="T9" i="7" s="1"/>
  <c r="P9" i="7"/>
  <c r="O9" i="7"/>
  <c r="N9" i="7"/>
  <c r="Q8" i="7"/>
  <c r="T8" i="7" s="1"/>
  <c r="P8" i="7"/>
  <c r="S8" i="7" s="1"/>
  <c r="O8" i="7"/>
  <c r="N8" i="7"/>
  <c r="M8" i="7"/>
  <c r="Q7" i="7"/>
  <c r="T7" i="7" s="1"/>
  <c r="P7" i="7"/>
  <c r="S7" i="7" s="1"/>
  <c r="O7" i="7"/>
  <c r="R7" i="7" s="1"/>
  <c r="M7" i="7"/>
  <c r="Q6" i="7"/>
  <c r="P6" i="7"/>
  <c r="S6" i="7" s="1"/>
  <c r="O6" i="7"/>
  <c r="T6" i="7" s="1"/>
  <c r="N6" i="7"/>
  <c r="M6" i="7"/>
  <c r="Q5" i="7"/>
  <c r="P5" i="7"/>
  <c r="O5" i="7"/>
  <c r="S5" i="7" s="1"/>
  <c r="N5" i="7"/>
  <c r="M5" i="7"/>
  <c r="T4" i="7"/>
  <c r="S4" i="7"/>
  <c r="R4" i="7"/>
  <c r="Q4" i="7"/>
  <c r="P4" i="7"/>
  <c r="O4" i="7"/>
  <c r="N4" i="7"/>
  <c r="M4" i="7"/>
  <c r="T3" i="7"/>
  <c r="S3" i="7"/>
  <c r="R3" i="7"/>
  <c r="Q3" i="7"/>
  <c r="P3" i="7"/>
  <c r="O3" i="7"/>
  <c r="N3" i="7"/>
  <c r="M3" i="7"/>
  <c r="V19" i="7" l="1"/>
  <c r="V3" i="7"/>
  <c r="V10" i="7"/>
  <c r="U4" i="7"/>
  <c r="V4" i="7"/>
  <c r="V18" i="7"/>
  <c r="U12" i="7"/>
  <c r="Y12" i="7" s="1"/>
  <c r="AB12" i="7" s="1"/>
  <c r="U19" i="7"/>
  <c r="Y19" i="7" s="1"/>
  <c r="AB19" i="7" s="1"/>
  <c r="V17" i="7"/>
  <c r="U3" i="7"/>
  <c r="Y3" i="7" s="1"/>
  <c r="AB3" i="7" s="1"/>
  <c r="U11" i="7"/>
  <c r="V3" i="8"/>
  <c r="V11" i="8"/>
  <c r="U12" i="8"/>
  <c r="V6" i="8"/>
  <c r="V5" i="8"/>
  <c r="V14" i="8"/>
  <c r="Y14" i="8" s="1"/>
  <c r="AB14" i="8" s="1"/>
  <c r="T4" i="9"/>
  <c r="R3" i="9"/>
  <c r="V3" i="9" s="1"/>
  <c r="Y30" i="9"/>
  <c r="AB30" i="9" s="1"/>
  <c r="U14" i="9"/>
  <c r="V12" i="9"/>
  <c r="V6" i="9"/>
  <c r="V11" i="9"/>
  <c r="V14" i="9"/>
  <c r="R4" i="9"/>
  <c r="S5" i="9"/>
  <c r="U6" i="9"/>
  <c r="T5" i="9"/>
  <c r="V19" i="9"/>
  <c r="S4" i="9"/>
  <c r="M22" i="9"/>
  <c r="V9" i="9"/>
  <c r="U9" i="9"/>
  <c r="V17" i="9"/>
  <c r="U17" i="9"/>
  <c r="V25" i="9"/>
  <c r="U25" i="9"/>
  <c r="V33" i="9"/>
  <c r="U33" i="9"/>
  <c r="V13" i="9"/>
  <c r="U13" i="9"/>
  <c r="V21" i="9"/>
  <c r="U21" i="9"/>
  <c r="W21" i="9" s="1"/>
  <c r="V29" i="9"/>
  <c r="U29" i="9"/>
  <c r="V37" i="9"/>
  <c r="U37" i="9"/>
  <c r="Y35" i="9"/>
  <c r="AB35" i="9" s="1"/>
  <c r="R10" i="9"/>
  <c r="R26" i="9"/>
  <c r="R34" i="9"/>
  <c r="R18" i="9"/>
  <c r="M3" i="9"/>
  <c r="U3" i="9"/>
  <c r="M4" i="9"/>
  <c r="M12" i="9"/>
  <c r="U12" i="9"/>
  <c r="M20" i="9"/>
  <c r="U20" i="9"/>
  <c r="M28" i="9"/>
  <c r="U28" i="9"/>
  <c r="W28" i="9" s="1"/>
  <c r="M36" i="9"/>
  <c r="U36" i="9"/>
  <c r="R8" i="9"/>
  <c r="M11" i="9"/>
  <c r="U11" i="9"/>
  <c r="R16" i="9"/>
  <c r="M19" i="9"/>
  <c r="U19" i="9"/>
  <c r="R24" i="9"/>
  <c r="M27" i="9"/>
  <c r="U27" i="9"/>
  <c r="R32" i="9"/>
  <c r="M35" i="9"/>
  <c r="U35" i="9"/>
  <c r="W35" i="9" s="1"/>
  <c r="R7" i="9"/>
  <c r="R15" i="9"/>
  <c r="R23" i="9"/>
  <c r="R31" i="9"/>
  <c r="S7" i="9"/>
  <c r="S15" i="9"/>
  <c r="S23" i="9"/>
  <c r="S31" i="9"/>
  <c r="R5" i="9"/>
  <c r="V17" i="8"/>
  <c r="U17" i="8"/>
  <c r="V18" i="8"/>
  <c r="U18" i="8"/>
  <c r="Y6" i="8"/>
  <c r="AB6" i="8" s="1"/>
  <c r="U7" i="8"/>
  <c r="Y7" i="8" s="1"/>
  <c r="AB7" i="8" s="1"/>
  <c r="V7" i="8"/>
  <c r="V10" i="8"/>
  <c r="U10" i="8"/>
  <c r="V19" i="8"/>
  <c r="V20" i="8"/>
  <c r="V9" i="8"/>
  <c r="U9" i="8"/>
  <c r="U31" i="8"/>
  <c r="Y31" i="8" s="1"/>
  <c r="AB31" i="8" s="1"/>
  <c r="V31" i="8"/>
  <c r="V34" i="8"/>
  <c r="U34" i="8"/>
  <c r="V32" i="8"/>
  <c r="U32" i="8"/>
  <c r="V33" i="8"/>
  <c r="U33" i="8"/>
  <c r="U23" i="8"/>
  <c r="V23" i="8"/>
  <c r="V4" i="8"/>
  <c r="Y22" i="8"/>
  <c r="AB22" i="8" s="1"/>
  <c r="V26" i="8"/>
  <c r="U26" i="8"/>
  <c r="Y26" i="8" s="1"/>
  <c r="AB26" i="8" s="1"/>
  <c r="U15" i="8"/>
  <c r="V15" i="8"/>
  <c r="V25" i="8"/>
  <c r="U25" i="8"/>
  <c r="M5" i="8"/>
  <c r="U5" i="8"/>
  <c r="M13" i="8"/>
  <c r="U13" i="8"/>
  <c r="Y13" i="8" s="1"/>
  <c r="AB13" i="8" s="1"/>
  <c r="M21" i="8"/>
  <c r="U21" i="8"/>
  <c r="Y21" i="8" s="1"/>
  <c r="AB21" i="8" s="1"/>
  <c r="M29" i="8"/>
  <c r="U29" i="8"/>
  <c r="Y29" i="8" s="1"/>
  <c r="AB29" i="8" s="1"/>
  <c r="T36" i="8"/>
  <c r="V36" i="8" s="1"/>
  <c r="M37" i="8"/>
  <c r="U37" i="8"/>
  <c r="Y37" i="8" s="1"/>
  <c r="AB37" i="8" s="1"/>
  <c r="U3" i="8"/>
  <c r="Y3" i="8" s="1"/>
  <c r="U4" i="8"/>
  <c r="Y4" i="8" s="1"/>
  <c r="AB4" i="8" s="1"/>
  <c r="M12" i="8"/>
  <c r="M20" i="8"/>
  <c r="U20" i="8"/>
  <c r="M28" i="8"/>
  <c r="U28" i="8"/>
  <c r="Y28" i="8" s="1"/>
  <c r="AB28" i="8" s="1"/>
  <c r="M36" i="8"/>
  <c r="M4" i="8"/>
  <c r="R8" i="8"/>
  <c r="U11" i="8"/>
  <c r="Y11" i="8" s="1"/>
  <c r="AB11" i="8" s="1"/>
  <c r="V12" i="8"/>
  <c r="Y12" i="8" s="1"/>
  <c r="AB12" i="8" s="1"/>
  <c r="R16" i="8"/>
  <c r="U19" i="8"/>
  <c r="R24" i="8"/>
  <c r="U27" i="8"/>
  <c r="Y27" i="8" s="1"/>
  <c r="AB27" i="8" s="1"/>
  <c r="U35" i="8"/>
  <c r="Y35" i="8" s="1"/>
  <c r="AB35" i="8" s="1"/>
  <c r="M3" i="8"/>
  <c r="Y11" i="7"/>
  <c r="AB11" i="7" s="1"/>
  <c r="V32" i="7"/>
  <c r="U31" i="7"/>
  <c r="V31" i="7"/>
  <c r="U23" i="7"/>
  <c r="V23" i="7"/>
  <c r="U15" i="7"/>
  <c r="V15" i="7"/>
  <c r="U7" i="7"/>
  <c r="V7" i="7"/>
  <c r="V9" i="7"/>
  <c r="V16" i="7"/>
  <c r="V34" i="7"/>
  <c r="U34" i="7"/>
  <c r="V33" i="7"/>
  <c r="U33" i="7"/>
  <c r="T5" i="7"/>
  <c r="T13" i="7"/>
  <c r="T21" i="7"/>
  <c r="T29" i="7"/>
  <c r="R8" i="7"/>
  <c r="S35" i="7"/>
  <c r="V35" i="7" s="1"/>
  <c r="M37" i="7"/>
  <c r="U37" i="7"/>
  <c r="Y37" i="7" s="1"/>
  <c r="AB37" i="7" s="1"/>
  <c r="S34" i="7"/>
  <c r="M36" i="7"/>
  <c r="U36" i="7"/>
  <c r="Y36" i="7" s="1"/>
  <c r="AB36" i="7" s="1"/>
  <c r="M35" i="7"/>
  <c r="M10" i="7"/>
  <c r="U10" i="7"/>
  <c r="Y10" i="7" s="1"/>
  <c r="AB10" i="7" s="1"/>
  <c r="M18" i="7"/>
  <c r="U18" i="7"/>
  <c r="Y18" i="7" s="1"/>
  <c r="AB18" i="7" s="1"/>
  <c r="T25" i="7"/>
  <c r="V25" i="7" s="1"/>
  <c r="M26" i="7"/>
  <c r="U26" i="7"/>
  <c r="Y26" i="7" s="1"/>
  <c r="AB26" i="7" s="1"/>
  <c r="M34" i="7"/>
  <c r="R6" i="7"/>
  <c r="M9" i="7"/>
  <c r="U9" i="7"/>
  <c r="R14" i="7"/>
  <c r="T16" i="7"/>
  <c r="U16" i="7" s="1"/>
  <c r="M17" i="7"/>
  <c r="U17" i="7"/>
  <c r="R22" i="7"/>
  <c r="T24" i="7"/>
  <c r="V24" i="7" s="1"/>
  <c r="M25" i="7"/>
  <c r="U25" i="7"/>
  <c r="Y27" i="7"/>
  <c r="AB27" i="7" s="1"/>
  <c r="R30" i="7"/>
  <c r="M33" i="7"/>
  <c r="R5" i="7"/>
  <c r="R13" i="7"/>
  <c r="R21" i="7"/>
  <c r="R29" i="7"/>
  <c r="U32" i="7"/>
  <c r="Y32" i="7" s="1"/>
  <c r="AB32" i="7" s="1"/>
  <c r="V42" i="5"/>
  <c r="W42" i="5" s="1"/>
  <c r="V42" i="1"/>
  <c r="W42" i="1" s="1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" i="6"/>
  <c r="V42" i="6" s="1"/>
  <c r="Y42" i="6" s="1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" i="5"/>
  <c r="Y15" i="7" l="1"/>
  <c r="AB15" i="7" s="1"/>
  <c r="Y16" i="7"/>
  <c r="AB16" i="7" s="1"/>
  <c r="Y25" i="7"/>
  <c r="AB25" i="7" s="1"/>
  <c r="Y33" i="7"/>
  <c r="AB33" i="7" s="1"/>
  <c r="Y17" i="7"/>
  <c r="AB17" i="7" s="1"/>
  <c r="Y9" i="7"/>
  <c r="AB9" i="7" s="1"/>
  <c r="Y4" i="7"/>
  <c r="AB4" i="7" s="1"/>
  <c r="Y34" i="7"/>
  <c r="AB34" i="7" s="1"/>
  <c r="Y33" i="8"/>
  <c r="AB33" i="8" s="1"/>
  <c r="Y5" i="8"/>
  <c r="AB5" i="8" s="1"/>
  <c r="Y18" i="8"/>
  <c r="AB18" i="8" s="1"/>
  <c r="Y20" i="8"/>
  <c r="AB20" i="8" s="1"/>
  <c r="Y15" i="8"/>
  <c r="AB15" i="8" s="1"/>
  <c r="Y32" i="8"/>
  <c r="AB32" i="8" s="1"/>
  <c r="Y23" i="8"/>
  <c r="AB23" i="8" s="1"/>
  <c r="Y36" i="9"/>
  <c r="AB36" i="9" s="1"/>
  <c r="W36" i="9"/>
  <c r="Y3" i="9"/>
  <c r="W3" i="9"/>
  <c r="W37" i="9"/>
  <c r="W33" i="9"/>
  <c r="Y29" i="9"/>
  <c r="AB29" i="9" s="1"/>
  <c r="W29" i="9"/>
  <c r="W25" i="9"/>
  <c r="Y11" i="9"/>
  <c r="AB11" i="9" s="1"/>
  <c r="W11" i="9"/>
  <c r="W17" i="9"/>
  <c r="Y6" i="9"/>
  <c r="AB6" i="9" s="1"/>
  <c r="W6" i="9"/>
  <c r="Y19" i="9"/>
  <c r="AB19" i="9" s="1"/>
  <c r="W19" i="9"/>
  <c r="Y12" i="9"/>
  <c r="AB12" i="9" s="1"/>
  <c r="W12" i="9"/>
  <c r="Y20" i="9"/>
  <c r="AB20" i="9" s="1"/>
  <c r="W20" i="9"/>
  <c r="Y14" i="9"/>
  <c r="AB14" i="9" s="1"/>
  <c r="W14" i="9"/>
  <c r="Y27" i="9"/>
  <c r="AB27" i="9" s="1"/>
  <c r="W27" i="9"/>
  <c r="Y28" i="9"/>
  <c r="AB28" i="9" s="1"/>
  <c r="W13" i="9"/>
  <c r="Y9" i="9"/>
  <c r="AB9" i="9" s="1"/>
  <c r="W9" i="9"/>
  <c r="V4" i="9"/>
  <c r="Y13" i="9"/>
  <c r="AB13" i="9" s="1"/>
  <c r="Y17" i="9"/>
  <c r="AB17" i="9" s="1"/>
  <c r="U4" i="9"/>
  <c r="Y37" i="9"/>
  <c r="AB37" i="9" s="1"/>
  <c r="Y21" i="9"/>
  <c r="AB21" i="9" s="1"/>
  <c r="Y25" i="9"/>
  <c r="AB25" i="9" s="1"/>
  <c r="AB3" i="9"/>
  <c r="U23" i="9"/>
  <c r="V23" i="9"/>
  <c r="V24" i="9"/>
  <c r="U24" i="9"/>
  <c r="W24" i="9" s="1"/>
  <c r="U15" i="9"/>
  <c r="V15" i="9"/>
  <c r="U5" i="9"/>
  <c r="W5" i="9" s="1"/>
  <c r="V5" i="9"/>
  <c r="U7" i="9"/>
  <c r="W7" i="9" s="1"/>
  <c r="V7" i="9"/>
  <c r="V18" i="9"/>
  <c r="U18" i="9"/>
  <c r="W18" i="9" s="1"/>
  <c r="U31" i="9"/>
  <c r="V31" i="9"/>
  <c r="V16" i="9"/>
  <c r="U16" i="9"/>
  <c r="V34" i="9"/>
  <c r="U34" i="9"/>
  <c r="V26" i="9"/>
  <c r="U26" i="9"/>
  <c r="W26" i="9" s="1"/>
  <c r="V32" i="9"/>
  <c r="U32" i="9"/>
  <c r="V10" i="9"/>
  <c r="U10" i="9"/>
  <c r="V8" i="9"/>
  <c r="U8" i="9"/>
  <c r="Y33" i="9"/>
  <c r="AB33" i="9" s="1"/>
  <c r="AB3" i="8"/>
  <c r="V16" i="8"/>
  <c r="U16" i="8"/>
  <c r="Y34" i="8"/>
  <c r="AB34" i="8" s="1"/>
  <c r="V24" i="8"/>
  <c r="U24" i="8"/>
  <c r="U36" i="8"/>
  <c r="Y36" i="8" s="1"/>
  <c r="AB36" i="8" s="1"/>
  <c r="V8" i="8"/>
  <c r="U8" i="8"/>
  <c r="Y25" i="8"/>
  <c r="AB25" i="8" s="1"/>
  <c r="Y10" i="8"/>
  <c r="AB10" i="8" s="1"/>
  <c r="Y17" i="8"/>
  <c r="AB17" i="8" s="1"/>
  <c r="Y19" i="8"/>
  <c r="AB19" i="8" s="1"/>
  <c r="Y9" i="8"/>
  <c r="AB9" i="8" s="1"/>
  <c r="V13" i="7"/>
  <c r="U13" i="7"/>
  <c r="V22" i="7"/>
  <c r="U22" i="7"/>
  <c r="U35" i="7"/>
  <c r="Y35" i="7" s="1"/>
  <c r="AB35" i="7" s="1"/>
  <c r="V8" i="7"/>
  <c r="U8" i="7"/>
  <c r="Y7" i="7"/>
  <c r="AB7" i="7" s="1"/>
  <c r="Y23" i="7"/>
  <c r="AB23" i="7" s="1"/>
  <c r="V5" i="7"/>
  <c r="U5" i="7"/>
  <c r="Y5" i="7" s="1"/>
  <c r="V6" i="7"/>
  <c r="U6" i="7"/>
  <c r="V30" i="7"/>
  <c r="U30" i="7"/>
  <c r="Y30" i="7" s="1"/>
  <c r="AB30" i="7" s="1"/>
  <c r="U24" i="7"/>
  <c r="Y24" i="7" s="1"/>
  <c r="AB24" i="7" s="1"/>
  <c r="Y31" i="7"/>
  <c r="AB31" i="7" s="1"/>
  <c r="V21" i="7"/>
  <c r="U21" i="7"/>
  <c r="Y21" i="7" s="1"/>
  <c r="AB21" i="7" s="1"/>
  <c r="V14" i="7"/>
  <c r="U14" i="7"/>
  <c r="V29" i="7"/>
  <c r="U29" i="7"/>
  <c r="Y29" i="7" s="1"/>
  <c r="AB29" i="7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" i="1"/>
  <c r="E4" i="5"/>
  <c r="F4" i="5"/>
  <c r="E5" i="5"/>
  <c r="F5" i="5"/>
  <c r="E6" i="5"/>
  <c r="F6" i="5"/>
  <c r="E7" i="5"/>
  <c r="M7" i="5" s="1"/>
  <c r="F7" i="5"/>
  <c r="N7" i="5" s="1"/>
  <c r="E8" i="5"/>
  <c r="F8" i="5"/>
  <c r="E9" i="5"/>
  <c r="F9" i="5"/>
  <c r="E10" i="5"/>
  <c r="F10" i="5"/>
  <c r="E11" i="5"/>
  <c r="F11" i="5"/>
  <c r="N11" i="5" s="1"/>
  <c r="E12" i="5"/>
  <c r="F12" i="5"/>
  <c r="E13" i="5"/>
  <c r="F13" i="5"/>
  <c r="E14" i="5"/>
  <c r="F14" i="5"/>
  <c r="E15" i="5"/>
  <c r="M15" i="5" s="1"/>
  <c r="F15" i="5"/>
  <c r="N15" i="5" s="1"/>
  <c r="E16" i="5"/>
  <c r="F16" i="5"/>
  <c r="E17" i="5"/>
  <c r="F17" i="5"/>
  <c r="E18" i="5"/>
  <c r="F18" i="5"/>
  <c r="E19" i="5"/>
  <c r="F19" i="5"/>
  <c r="N19" i="5" s="1"/>
  <c r="E20" i="5"/>
  <c r="F20" i="5"/>
  <c r="E21" i="5"/>
  <c r="F21" i="5"/>
  <c r="E22" i="5"/>
  <c r="F22" i="5"/>
  <c r="E23" i="5"/>
  <c r="M23" i="5" s="1"/>
  <c r="F23" i="5"/>
  <c r="N23" i="5" s="1"/>
  <c r="E24" i="5"/>
  <c r="F24" i="5"/>
  <c r="E25" i="5"/>
  <c r="F25" i="5"/>
  <c r="E26" i="5"/>
  <c r="F26" i="5"/>
  <c r="E27" i="5"/>
  <c r="F27" i="5"/>
  <c r="N27" i="5" s="1"/>
  <c r="E28" i="5"/>
  <c r="F28" i="5"/>
  <c r="E29" i="5"/>
  <c r="F29" i="5"/>
  <c r="E30" i="5"/>
  <c r="F30" i="5"/>
  <c r="E31" i="5"/>
  <c r="M31" i="5" s="1"/>
  <c r="F31" i="5"/>
  <c r="N31" i="5" s="1"/>
  <c r="E32" i="5"/>
  <c r="F32" i="5"/>
  <c r="E33" i="5"/>
  <c r="F33" i="5"/>
  <c r="E34" i="5"/>
  <c r="F34" i="5"/>
  <c r="E35" i="5"/>
  <c r="F35" i="5"/>
  <c r="N35" i="5" s="1"/>
  <c r="E36" i="5"/>
  <c r="F36" i="5"/>
  <c r="E37" i="5"/>
  <c r="F37" i="5"/>
  <c r="F3" i="5"/>
  <c r="N3" i="5" s="1"/>
  <c r="E3" i="5"/>
  <c r="T5" i="5"/>
  <c r="S5" i="5"/>
  <c r="R5" i="5"/>
  <c r="Q5" i="5"/>
  <c r="P5" i="5"/>
  <c r="O5" i="5"/>
  <c r="S4" i="5"/>
  <c r="Q4" i="5"/>
  <c r="T4" i="5" s="1"/>
  <c r="P4" i="5"/>
  <c r="R4" i="5" s="1"/>
  <c r="O4" i="5"/>
  <c r="Q3" i="5"/>
  <c r="T3" i="5" s="1"/>
  <c r="P3" i="5"/>
  <c r="S3" i="5" s="1"/>
  <c r="O3" i="5"/>
  <c r="R3" i="5" s="1"/>
  <c r="Q37" i="6"/>
  <c r="P37" i="6"/>
  <c r="O37" i="6"/>
  <c r="N37" i="6"/>
  <c r="M37" i="6"/>
  <c r="Q36" i="6"/>
  <c r="P36" i="6"/>
  <c r="O36" i="6"/>
  <c r="T36" i="6" s="1"/>
  <c r="N36" i="6"/>
  <c r="M36" i="6"/>
  <c r="Q35" i="6"/>
  <c r="P35" i="6"/>
  <c r="O35" i="6"/>
  <c r="N35" i="6"/>
  <c r="M35" i="6"/>
  <c r="Q34" i="6"/>
  <c r="P34" i="6"/>
  <c r="O34" i="6"/>
  <c r="N34" i="6"/>
  <c r="M34" i="6"/>
  <c r="S33" i="6"/>
  <c r="Q33" i="6"/>
  <c r="P33" i="6"/>
  <c r="O33" i="6"/>
  <c r="R33" i="6" s="1"/>
  <c r="N33" i="6"/>
  <c r="M33" i="6"/>
  <c r="Q32" i="6"/>
  <c r="P32" i="6"/>
  <c r="O32" i="6"/>
  <c r="N32" i="6"/>
  <c r="M32" i="6"/>
  <c r="Q31" i="6"/>
  <c r="P31" i="6"/>
  <c r="O31" i="6"/>
  <c r="N31" i="6"/>
  <c r="M31" i="6"/>
  <c r="Q30" i="6"/>
  <c r="P30" i="6"/>
  <c r="O30" i="6"/>
  <c r="R30" i="6" s="1"/>
  <c r="N30" i="6"/>
  <c r="M30" i="6"/>
  <c r="Q29" i="6"/>
  <c r="P29" i="6"/>
  <c r="O29" i="6"/>
  <c r="N29" i="6"/>
  <c r="M29" i="6"/>
  <c r="Q28" i="6"/>
  <c r="P28" i="6"/>
  <c r="O28" i="6"/>
  <c r="N28" i="6"/>
  <c r="M28" i="6"/>
  <c r="Q27" i="6"/>
  <c r="P27" i="6"/>
  <c r="O27" i="6"/>
  <c r="N27" i="6"/>
  <c r="M27" i="6"/>
  <c r="Q26" i="6"/>
  <c r="P26" i="6"/>
  <c r="O26" i="6"/>
  <c r="N26" i="6"/>
  <c r="M26" i="6"/>
  <c r="Q25" i="6"/>
  <c r="P25" i="6"/>
  <c r="O25" i="6"/>
  <c r="N25" i="6"/>
  <c r="M25" i="6"/>
  <c r="Q24" i="6"/>
  <c r="S24" i="6" s="1"/>
  <c r="P24" i="6"/>
  <c r="O24" i="6"/>
  <c r="N24" i="6"/>
  <c r="M24" i="6"/>
  <c r="Q23" i="6"/>
  <c r="P23" i="6"/>
  <c r="O23" i="6"/>
  <c r="M23" i="6"/>
  <c r="N23" i="6"/>
  <c r="Q22" i="6"/>
  <c r="P22" i="6"/>
  <c r="S22" i="6" s="1"/>
  <c r="O22" i="6"/>
  <c r="N22" i="6"/>
  <c r="M22" i="6"/>
  <c r="Q21" i="6"/>
  <c r="P21" i="6"/>
  <c r="O21" i="6"/>
  <c r="N21" i="6"/>
  <c r="M21" i="6"/>
  <c r="Q20" i="6"/>
  <c r="P20" i="6"/>
  <c r="O20" i="6"/>
  <c r="M20" i="6"/>
  <c r="N20" i="6"/>
  <c r="Q19" i="6"/>
  <c r="P19" i="6"/>
  <c r="O19" i="6"/>
  <c r="N19" i="6"/>
  <c r="M19" i="6"/>
  <c r="Q18" i="6"/>
  <c r="P18" i="6"/>
  <c r="O18" i="6"/>
  <c r="N18" i="6"/>
  <c r="M18" i="6"/>
  <c r="Q17" i="6"/>
  <c r="P17" i="6"/>
  <c r="O17" i="6"/>
  <c r="N17" i="6"/>
  <c r="M17" i="6"/>
  <c r="Q16" i="6"/>
  <c r="P16" i="6"/>
  <c r="O16" i="6"/>
  <c r="R16" i="6" s="1"/>
  <c r="N16" i="6"/>
  <c r="M16" i="6"/>
  <c r="Q15" i="6"/>
  <c r="P15" i="6"/>
  <c r="O15" i="6"/>
  <c r="N15" i="6"/>
  <c r="M15" i="6"/>
  <c r="Q14" i="6"/>
  <c r="P14" i="6"/>
  <c r="O14" i="6"/>
  <c r="N14" i="6"/>
  <c r="M14" i="6"/>
  <c r="Q13" i="6"/>
  <c r="P13" i="6"/>
  <c r="R13" i="6" s="1"/>
  <c r="O13" i="6"/>
  <c r="N13" i="6"/>
  <c r="M13" i="6"/>
  <c r="Q12" i="6"/>
  <c r="P12" i="6"/>
  <c r="O12" i="6"/>
  <c r="N12" i="6"/>
  <c r="M12" i="6"/>
  <c r="Q11" i="6"/>
  <c r="T11" i="6" s="1"/>
  <c r="P11" i="6"/>
  <c r="O11" i="6"/>
  <c r="N11" i="6"/>
  <c r="M11" i="6"/>
  <c r="Q10" i="6"/>
  <c r="P10" i="6"/>
  <c r="O10" i="6"/>
  <c r="N10" i="6"/>
  <c r="M10" i="6"/>
  <c r="Q9" i="6"/>
  <c r="P9" i="6"/>
  <c r="S9" i="6" s="1"/>
  <c r="O9" i="6"/>
  <c r="N9" i="6"/>
  <c r="M9" i="6"/>
  <c r="Q8" i="6"/>
  <c r="P8" i="6"/>
  <c r="O8" i="6"/>
  <c r="N8" i="6"/>
  <c r="M8" i="6"/>
  <c r="Q7" i="6"/>
  <c r="P7" i="6"/>
  <c r="S7" i="6" s="1"/>
  <c r="O7" i="6"/>
  <c r="N7" i="6"/>
  <c r="M7" i="6"/>
  <c r="Q6" i="6"/>
  <c r="P6" i="6"/>
  <c r="R6" i="6" s="1"/>
  <c r="O6" i="6"/>
  <c r="N6" i="6"/>
  <c r="M6" i="6"/>
  <c r="Q5" i="6"/>
  <c r="P5" i="6"/>
  <c r="O5" i="6"/>
  <c r="N5" i="6"/>
  <c r="M5" i="6"/>
  <c r="Q4" i="6"/>
  <c r="P4" i="6"/>
  <c r="O4" i="6"/>
  <c r="N4" i="6"/>
  <c r="M4" i="6"/>
  <c r="Q3" i="6"/>
  <c r="P3" i="6"/>
  <c r="O3" i="6"/>
  <c r="N3" i="6"/>
  <c r="M3" i="6"/>
  <c r="Q37" i="5"/>
  <c r="P37" i="5"/>
  <c r="O37" i="5"/>
  <c r="N37" i="5"/>
  <c r="M37" i="5"/>
  <c r="Q36" i="5"/>
  <c r="P36" i="5"/>
  <c r="O36" i="5"/>
  <c r="N36" i="5"/>
  <c r="M36" i="5"/>
  <c r="Q35" i="5"/>
  <c r="P35" i="5"/>
  <c r="O35" i="5"/>
  <c r="M35" i="5"/>
  <c r="Q34" i="5"/>
  <c r="P34" i="5"/>
  <c r="O34" i="5"/>
  <c r="N34" i="5"/>
  <c r="M34" i="5"/>
  <c r="Q33" i="5"/>
  <c r="P33" i="5"/>
  <c r="O33" i="5"/>
  <c r="N33" i="5"/>
  <c r="M33" i="5"/>
  <c r="Q32" i="5"/>
  <c r="T32" i="5" s="1"/>
  <c r="P32" i="5"/>
  <c r="O32" i="5"/>
  <c r="N32" i="5"/>
  <c r="M32" i="5"/>
  <c r="Q31" i="5"/>
  <c r="T31" i="5" s="1"/>
  <c r="P31" i="5"/>
  <c r="O31" i="5"/>
  <c r="Q30" i="5"/>
  <c r="P30" i="5"/>
  <c r="O30" i="5"/>
  <c r="N30" i="5"/>
  <c r="M30" i="5"/>
  <c r="Q29" i="5"/>
  <c r="P29" i="5"/>
  <c r="O29" i="5"/>
  <c r="N29" i="5"/>
  <c r="M29" i="5"/>
  <c r="Q28" i="5"/>
  <c r="P28" i="5"/>
  <c r="O28" i="5"/>
  <c r="R28" i="5" s="1"/>
  <c r="N28" i="5"/>
  <c r="M28" i="5"/>
  <c r="Q27" i="5"/>
  <c r="P27" i="5"/>
  <c r="O27" i="5"/>
  <c r="M27" i="5"/>
  <c r="Q26" i="5"/>
  <c r="P26" i="5"/>
  <c r="O26" i="5"/>
  <c r="N26" i="5"/>
  <c r="M26" i="5"/>
  <c r="Q25" i="5"/>
  <c r="P25" i="5"/>
  <c r="O25" i="5"/>
  <c r="T25" i="5" s="1"/>
  <c r="N25" i="5"/>
  <c r="M25" i="5"/>
  <c r="Q24" i="5"/>
  <c r="T24" i="5" s="1"/>
  <c r="P24" i="5"/>
  <c r="O24" i="5"/>
  <c r="N24" i="5"/>
  <c r="M24" i="5"/>
  <c r="Q23" i="5"/>
  <c r="P23" i="5"/>
  <c r="O23" i="5"/>
  <c r="Q22" i="5"/>
  <c r="P22" i="5"/>
  <c r="O22" i="5"/>
  <c r="M22" i="5"/>
  <c r="N22" i="5"/>
  <c r="Q21" i="5"/>
  <c r="P21" i="5"/>
  <c r="O21" i="5"/>
  <c r="N21" i="5"/>
  <c r="M21" i="5"/>
  <c r="Q20" i="5"/>
  <c r="P20" i="5"/>
  <c r="O20" i="5"/>
  <c r="M20" i="5"/>
  <c r="N20" i="5"/>
  <c r="Q19" i="5"/>
  <c r="P19" i="5"/>
  <c r="O19" i="5"/>
  <c r="M19" i="5"/>
  <c r="Q18" i="5"/>
  <c r="P18" i="5"/>
  <c r="O18" i="5"/>
  <c r="N18" i="5"/>
  <c r="M18" i="5"/>
  <c r="Q17" i="5"/>
  <c r="P17" i="5"/>
  <c r="O17" i="5"/>
  <c r="N17" i="5"/>
  <c r="M17" i="5"/>
  <c r="Q16" i="5"/>
  <c r="P16" i="5"/>
  <c r="O16" i="5"/>
  <c r="N16" i="5"/>
  <c r="M16" i="5"/>
  <c r="Q15" i="5"/>
  <c r="T15" i="5" s="1"/>
  <c r="P15" i="5"/>
  <c r="O15" i="5"/>
  <c r="Q14" i="5"/>
  <c r="P14" i="5"/>
  <c r="S14" i="5" s="1"/>
  <c r="O14" i="5"/>
  <c r="M14" i="5"/>
  <c r="N14" i="5"/>
  <c r="Q13" i="5"/>
  <c r="P13" i="5"/>
  <c r="O13" i="5"/>
  <c r="R13" i="5" s="1"/>
  <c r="N13" i="5"/>
  <c r="M13" i="5"/>
  <c r="Q12" i="5"/>
  <c r="P12" i="5"/>
  <c r="S12" i="5" s="1"/>
  <c r="O12" i="5"/>
  <c r="N12" i="5"/>
  <c r="M12" i="5"/>
  <c r="Q11" i="5"/>
  <c r="P11" i="5"/>
  <c r="O11" i="5"/>
  <c r="M11" i="5"/>
  <c r="Q10" i="5"/>
  <c r="P10" i="5"/>
  <c r="O10" i="5"/>
  <c r="N10" i="5"/>
  <c r="M10" i="5"/>
  <c r="Q9" i="5"/>
  <c r="P9" i="5"/>
  <c r="O9" i="5"/>
  <c r="R9" i="5" s="1"/>
  <c r="N9" i="5"/>
  <c r="M9" i="5"/>
  <c r="Q8" i="5"/>
  <c r="P8" i="5"/>
  <c r="O8" i="5"/>
  <c r="N8" i="5"/>
  <c r="M8" i="5"/>
  <c r="Q7" i="5"/>
  <c r="P7" i="5"/>
  <c r="O7" i="5"/>
  <c r="Q6" i="5"/>
  <c r="P6" i="5"/>
  <c r="O6" i="5"/>
  <c r="N6" i="5"/>
  <c r="M6" i="5"/>
  <c r="N5" i="5"/>
  <c r="M5" i="5"/>
  <c r="N4" i="5"/>
  <c r="M4" i="5"/>
  <c r="M3" i="5"/>
  <c r="O35" i="1"/>
  <c r="P35" i="1"/>
  <c r="Q35" i="1"/>
  <c r="T35" i="1" s="1"/>
  <c r="O36" i="1"/>
  <c r="R36" i="1" s="1"/>
  <c r="P36" i="1"/>
  <c r="S36" i="1" s="1"/>
  <c r="Q36" i="1"/>
  <c r="O37" i="1"/>
  <c r="P37" i="1"/>
  <c r="S37" i="1" s="1"/>
  <c r="Q37" i="1"/>
  <c r="Q34" i="1"/>
  <c r="P34" i="1"/>
  <c r="O34" i="1"/>
  <c r="O32" i="1"/>
  <c r="P32" i="1"/>
  <c r="Q32" i="1"/>
  <c r="T32" i="1" s="1"/>
  <c r="R32" i="1"/>
  <c r="U32" i="1" s="1"/>
  <c r="S32" i="1"/>
  <c r="O33" i="1"/>
  <c r="P33" i="1"/>
  <c r="Q33" i="1"/>
  <c r="T33" i="1" s="1"/>
  <c r="Q31" i="1"/>
  <c r="P31" i="1"/>
  <c r="R31" i="1" s="1"/>
  <c r="O31" i="1"/>
  <c r="S31" i="1" s="1"/>
  <c r="N32" i="1"/>
  <c r="O28" i="1"/>
  <c r="R28" i="1" s="1"/>
  <c r="P28" i="1"/>
  <c r="Q28" i="1"/>
  <c r="O29" i="1"/>
  <c r="R29" i="1" s="1"/>
  <c r="P29" i="1"/>
  <c r="Q29" i="1"/>
  <c r="O30" i="1"/>
  <c r="R30" i="1" s="1"/>
  <c r="P30" i="1"/>
  <c r="Q30" i="1"/>
  <c r="T30" i="1" s="1"/>
  <c r="S30" i="1"/>
  <c r="Q27" i="1"/>
  <c r="P27" i="1"/>
  <c r="S27" i="1" s="1"/>
  <c r="O27" i="1"/>
  <c r="R27" i="1" s="1"/>
  <c r="O25" i="1"/>
  <c r="P25" i="1"/>
  <c r="S25" i="1" s="1"/>
  <c r="Q25" i="1"/>
  <c r="O26" i="1"/>
  <c r="P26" i="1"/>
  <c r="R26" i="1" s="1"/>
  <c r="Q26" i="1"/>
  <c r="T26" i="1" s="1"/>
  <c r="Q24" i="1"/>
  <c r="P24" i="1"/>
  <c r="O24" i="1"/>
  <c r="S24" i="1" s="1"/>
  <c r="N31" i="1"/>
  <c r="M32" i="1"/>
  <c r="M33" i="1"/>
  <c r="N33" i="1"/>
  <c r="M34" i="1"/>
  <c r="N34" i="1"/>
  <c r="M35" i="1"/>
  <c r="N35" i="1"/>
  <c r="M36" i="1"/>
  <c r="N36" i="1"/>
  <c r="M37" i="1"/>
  <c r="N37" i="1"/>
  <c r="O21" i="1"/>
  <c r="P21" i="1"/>
  <c r="S21" i="1" s="1"/>
  <c r="Q21" i="1"/>
  <c r="O22" i="1"/>
  <c r="P22" i="1"/>
  <c r="S22" i="1" s="1"/>
  <c r="Q22" i="1"/>
  <c r="R22" i="1" s="1"/>
  <c r="T22" i="1"/>
  <c r="O23" i="1"/>
  <c r="R23" i="1" s="1"/>
  <c r="P23" i="1"/>
  <c r="S23" i="1" s="1"/>
  <c r="Q23" i="1"/>
  <c r="Q20" i="1"/>
  <c r="P20" i="1"/>
  <c r="O20" i="1"/>
  <c r="O18" i="1"/>
  <c r="R18" i="1" s="1"/>
  <c r="P18" i="1"/>
  <c r="Q18" i="1"/>
  <c r="T18" i="1" s="1"/>
  <c r="O19" i="1"/>
  <c r="P19" i="1"/>
  <c r="Q19" i="1"/>
  <c r="T19" i="1" s="1"/>
  <c r="Q17" i="1"/>
  <c r="P17" i="1"/>
  <c r="O17" i="1"/>
  <c r="V14" i="1"/>
  <c r="O14" i="1"/>
  <c r="R14" i="1" s="1"/>
  <c r="U14" i="1" s="1"/>
  <c r="W14" i="1" s="1"/>
  <c r="Y14" i="1" s="1"/>
  <c r="P14" i="1"/>
  <c r="S14" i="1" s="1"/>
  <c r="Q14" i="1"/>
  <c r="T14" i="1" s="1"/>
  <c r="O15" i="1"/>
  <c r="R15" i="1" s="1"/>
  <c r="P15" i="1"/>
  <c r="S15" i="1" s="1"/>
  <c r="Q15" i="1"/>
  <c r="O16" i="1"/>
  <c r="P16" i="1"/>
  <c r="Q16" i="1"/>
  <c r="R16" i="1"/>
  <c r="U16" i="1" s="1"/>
  <c r="S16" i="1"/>
  <c r="T16" i="1"/>
  <c r="Q13" i="1"/>
  <c r="P13" i="1"/>
  <c r="O13" i="1"/>
  <c r="T13" i="1" s="1"/>
  <c r="O11" i="1"/>
  <c r="P11" i="1"/>
  <c r="Q11" i="1"/>
  <c r="T11" i="1" s="1"/>
  <c r="O12" i="1"/>
  <c r="P12" i="1"/>
  <c r="Q12" i="1"/>
  <c r="R12" i="1"/>
  <c r="Q10" i="1"/>
  <c r="P10" i="1"/>
  <c r="O10" i="1"/>
  <c r="R10" i="1" s="1"/>
  <c r="N15" i="1"/>
  <c r="M10" i="1"/>
  <c r="N10" i="1"/>
  <c r="M11" i="1"/>
  <c r="N11" i="1"/>
  <c r="M12" i="1"/>
  <c r="N12" i="1"/>
  <c r="M13" i="1"/>
  <c r="N13" i="1"/>
  <c r="M14" i="1"/>
  <c r="N14" i="1"/>
  <c r="M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O7" i="1"/>
  <c r="P7" i="1"/>
  <c r="Q7" i="1"/>
  <c r="T7" i="1" s="1"/>
  <c r="R7" i="1"/>
  <c r="M8" i="1"/>
  <c r="O8" i="1"/>
  <c r="R8" i="1" s="1"/>
  <c r="P8" i="1"/>
  <c r="Q8" i="1"/>
  <c r="O9" i="1"/>
  <c r="P9" i="1"/>
  <c r="Q9" i="1"/>
  <c r="Q6" i="1"/>
  <c r="P6" i="1"/>
  <c r="O6" i="1"/>
  <c r="M6" i="1"/>
  <c r="N6" i="1"/>
  <c r="M7" i="1"/>
  <c r="N7" i="1"/>
  <c r="N8" i="1"/>
  <c r="M9" i="1"/>
  <c r="N9" i="1"/>
  <c r="O4" i="1"/>
  <c r="P4" i="1"/>
  <c r="S4" i="1" s="1"/>
  <c r="Q4" i="1"/>
  <c r="T4" i="1" s="1"/>
  <c r="O5" i="1"/>
  <c r="R5" i="1" s="1"/>
  <c r="P5" i="1"/>
  <c r="Q5" i="1"/>
  <c r="Q3" i="1"/>
  <c r="P3" i="1"/>
  <c r="AC3" i="7" l="1"/>
  <c r="Y14" i="7"/>
  <c r="AB14" i="7" s="1"/>
  <c r="Y6" i="7"/>
  <c r="AB6" i="7" s="1"/>
  <c r="Y24" i="8"/>
  <c r="AB24" i="8" s="1"/>
  <c r="AC3" i="8"/>
  <c r="W8" i="9"/>
  <c r="W34" i="9"/>
  <c r="W23" i="9"/>
  <c r="Y4" i="9"/>
  <c r="AB4" i="9" s="1"/>
  <c r="W4" i="9"/>
  <c r="W10" i="9"/>
  <c r="W16" i="9"/>
  <c r="Y32" i="9"/>
  <c r="AB32" i="9" s="1"/>
  <c r="W32" i="9"/>
  <c r="W31" i="9"/>
  <c r="W15" i="9"/>
  <c r="Y7" i="9"/>
  <c r="AB7" i="9" s="1"/>
  <c r="Y23" i="9"/>
  <c r="AB23" i="9" s="1"/>
  <c r="Y10" i="9"/>
  <c r="AB10" i="9" s="1"/>
  <c r="Y16" i="9"/>
  <c r="AB16" i="9" s="1"/>
  <c r="Y26" i="9"/>
  <c r="AB26" i="9" s="1"/>
  <c r="Y18" i="9"/>
  <c r="AB18" i="9" s="1"/>
  <c r="Y24" i="9"/>
  <c r="AB24" i="9" s="1"/>
  <c r="Y31" i="9"/>
  <c r="AB31" i="9" s="1"/>
  <c r="Y15" i="9"/>
  <c r="AB15" i="9" s="1"/>
  <c r="Y8" i="9"/>
  <c r="AB8" i="9" s="1"/>
  <c r="Y34" i="9"/>
  <c r="AB34" i="9" s="1"/>
  <c r="Y5" i="9"/>
  <c r="Y16" i="8"/>
  <c r="AB16" i="8" s="1"/>
  <c r="Y8" i="8"/>
  <c r="Y8" i="7"/>
  <c r="AB8" i="7" s="1"/>
  <c r="Y22" i="7"/>
  <c r="AB22" i="7" s="1"/>
  <c r="AB5" i="7"/>
  <c r="Y13" i="7"/>
  <c r="AB13" i="7" s="1"/>
  <c r="T6" i="6"/>
  <c r="T7" i="6"/>
  <c r="R9" i="6"/>
  <c r="T10" i="6"/>
  <c r="T23" i="6"/>
  <c r="R25" i="6"/>
  <c r="T37" i="6"/>
  <c r="T19" i="6"/>
  <c r="S12" i="6"/>
  <c r="T21" i="6"/>
  <c r="S36" i="6"/>
  <c r="T9" i="6"/>
  <c r="V9" i="6" s="1"/>
  <c r="R24" i="6"/>
  <c r="T30" i="6"/>
  <c r="T33" i="6"/>
  <c r="V33" i="6" s="1"/>
  <c r="R17" i="6"/>
  <c r="T35" i="6"/>
  <c r="S10" i="6"/>
  <c r="S20" i="6"/>
  <c r="T5" i="6"/>
  <c r="U22" i="1"/>
  <c r="V22" i="1"/>
  <c r="U12" i="1"/>
  <c r="U30" i="1"/>
  <c r="V8" i="1"/>
  <c r="T5" i="1"/>
  <c r="S8" i="1"/>
  <c r="U8" i="1" s="1"/>
  <c r="W8" i="1" s="1"/>
  <c r="Y8" i="1" s="1"/>
  <c r="T15" i="1"/>
  <c r="U15" i="1" s="1"/>
  <c r="S19" i="1"/>
  <c r="R21" i="1"/>
  <c r="T29" i="1"/>
  <c r="V29" i="1" s="1"/>
  <c r="V32" i="1"/>
  <c r="W32" i="1" s="1"/>
  <c r="Y32" i="1" s="1"/>
  <c r="S5" i="1"/>
  <c r="R19" i="1"/>
  <c r="R20" i="1"/>
  <c r="T21" i="1"/>
  <c r="S11" i="1"/>
  <c r="S20" i="1"/>
  <c r="R25" i="1"/>
  <c r="T28" i="1"/>
  <c r="S33" i="1"/>
  <c r="R11" i="1"/>
  <c r="T23" i="1"/>
  <c r="V23" i="1" s="1"/>
  <c r="R24" i="1"/>
  <c r="S28" i="1"/>
  <c r="U28" i="1" s="1"/>
  <c r="R33" i="1"/>
  <c r="V30" i="1"/>
  <c r="R4" i="1"/>
  <c r="R9" i="1"/>
  <c r="M31" i="1"/>
  <c r="T12" i="1"/>
  <c r="S13" i="1"/>
  <c r="V16" i="1"/>
  <c r="W16" i="1" s="1"/>
  <c r="Y16" i="1" s="1"/>
  <c r="S29" i="1"/>
  <c r="T8" i="1"/>
  <c r="S12" i="1"/>
  <c r="V12" i="1" s="1"/>
  <c r="R13" i="1"/>
  <c r="S18" i="1"/>
  <c r="U18" i="1" s="1"/>
  <c r="S26" i="1"/>
  <c r="U26" i="1" s="1"/>
  <c r="T37" i="1"/>
  <c r="U3" i="5"/>
  <c r="W3" i="5" s="1"/>
  <c r="V3" i="5"/>
  <c r="R37" i="6"/>
  <c r="S37" i="6"/>
  <c r="T34" i="6"/>
  <c r="S34" i="6"/>
  <c r="S35" i="6"/>
  <c r="R35" i="6"/>
  <c r="R35" i="5"/>
  <c r="U35" i="5" s="1"/>
  <c r="T35" i="5"/>
  <c r="R37" i="5"/>
  <c r="S34" i="5"/>
  <c r="S36" i="5"/>
  <c r="S31" i="6"/>
  <c r="S32" i="6"/>
  <c r="R32" i="6"/>
  <c r="T31" i="6"/>
  <c r="U33" i="6"/>
  <c r="T32" i="6"/>
  <c r="U32" i="6" s="1"/>
  <c r="R33" i="5"/>
  <c r="S33" i="5"/>
  <c r="T33" i="5"/>
  <c r="S26" i="6"/>
  <c r="T26" i="6"/>
  <c r="S25" i="6"/>
  <c r="T24" i="6"/>
  <c r="U24" i="6" s="1"/>
  <c r="T25" i="6"/>
  <c r="T28" i="6"/>
  <c r="S28" i="6"/>
  <c r="T29" i="6"/>
  <c r="T27" i="6"/>
  <c r="S30" i="6"/>
  <c r="R29" i="6"/>
  <c r="S27" i="6"/>
  <c r="R27" i="6"/>
  <c r="S29" i="6"/>
  <c r="R27" i="5"/>
  <c r="U27" i="5" s="1"/>
  <c r="T30" i="5"/>
  <c r="T27" i="5"/>
  <c r="V27" i="5" s="1"/>
  <c r="R29" i="5"/>
  <c r="T20" i="6"/>
  <c r="S23" i="6"/>
  <c r="R22" i="6"/>
  <c r="V22" i="6" s="1"/>
  <c r="T22" i="6"/>
  <c r="R21" i="6"/>
  <c r="S21" i="6"/>
  <c r="T20" i="5"/>
  <c r="S22" i="5"/>
  <c r="T21" i="5"/>
  <c r="R19" i="6"/>
  <c r="S18" i="6"/>
  <c r="T18" i="6"/>
  <c r="S17" i="6"/>
  <c r="T17" i="6"/>
  <c r="S19" i="6"/>
  <c r="S18" i="5"/>
  <c r="T17" i="5"/>
  <c r="R19" i="5"/>
  <c r="S19" i="5"/>
  <c r="T12" i="6"/>
  <c r="R11" i="6"/>
  <c r="S11" i="6"/>
  <c r="T11" i="5"/>
  <c r="T10" i="5"/>
  <c r="S10" i="5"/>
  <c r="S16" i="6"/>
  <c r="S14" i="6"/>
  <c r="T13" i="6"/>
  <c r="S15" i="6"/>
  <c r="T14" i="6"/>
  <c r="T15" i="6"/>
  <c r="R14" i="6"/>
  <c r="R16" i="5"/>
  <c r="R8" i="6"/>
  <c r="U9" i="6"/>
  <c r="W9" i="6" s="1"/>
  <c r="S6" i="6"/>
  <c r="U6" i="6" s="1"/>
  <c r="T8" i="6"/>
  <c r="T6" i="5"/>
  <c r="S9" i="5"/>
  <c r="T9" i="5"/>
  <c r="U9" i="5" s="1"/>
  <c r="S8" i="5"/>
  <c r="S7" i="5"/>
  <c r="S3" i="6"/>
  <c r="T4" i="6"/>
  <c r="S4" i="6"/>
  <c r="R3" i="6"/>
  <c r="T3" i="6"/>
  <c r="R5" i="6"/>
  <c r="S8" i="6"/>
  <c r="S5" i="6"/>
  <c r="R10" i="6"/>
  <c r="S13" i="6"/>
  <c r="T16" i="6"/>
  <c r="R18" i="6"/>
  <c r="R26" i="6"/>
  <c r="R34" i="6"/>
  <c r="R7" i="6"/>
  <c r="R15" i="6"/>
  <c r="R23" i="6"/>
  <c r="R31" i="6"/>
  <c r="R4" i="6"/>
  <c r="R12" i="6"/>
  <c r="R20" i="6"/>
  <c r="R28" i="6"/>
  <c r="R36" i="6"/>
  <c r="S6" i="5"/>
  <c r="T7" i="5"/>
  <c r="R10" i="5"/>
  <c r="R11" i="5"/>
  <c r="T12" i="5"/>
  <c r="T16" i="5"/>
  <c r="R25" i="5"/>
  <c r="T26" i="5"/>
  <c r="R30" i="5"/>
  <c r="S32" i="5"/>
  <c r="S35" i="5"/>
  <c r="T36" i="5"/>
  <c r="S11" i="5"/>
  <c r="R15" i="5"/>
  <c r="S16" i="5"/>
  <c r="R20" i="5"/>
  <c r="R21" i="5"/>
  <c r="S25" i="5"/>
  <c r="T29" i="5"/>
  <c r="S31" i="5"/>
  <c r="R14" i="5"/>
  <c r="S15" i="5"/>
  <c r="S20" i="5"/>
  <c r="R24" i="5"/>
  <c r="S30" i="5"/>
  <c r="S13" i="5"/>
  <c r="S24" i="5"/>
  <c r="S27" i="5"/>
  <c r="S28" i="5"/>
  <c r="U28" i="5" s="1"/>
  <c r="T34" i="5"/>
  <c r="S37" i="5"/>
  <c r="R6" i="5"/>
  <c r="T8" i="5"/>
  <c r="T13" i="5"/>
  <c r="R17" i="5"/>
  <c r="T19" i="5"/>
  <c r="V19" i="5" s="1"/>
  <c r="R22" i="5"/>
  <c r="S23" i="5"/>
  <c r="T28" i="5"/>
  <c r="R32" i="5"/>
  <c r="T37" i="5"/>
  <c r="R7" i="5"/>
  <c r="R12" i="5"/>
  <c r="S17" i="5"/>
  <c r="T18" i="5"/>
  <c r="T23" i="5"/>
  <c r="S26" i="5"/>
  <c r="R36" i="5"/>
  <c r="R8" i="5"/>
  <c r="T14" i="5"/>
  <c r="T22" i="5"/>
  <c r="R18" i="5"/>
  <c r="S21" i="5"/>
  <c r="R26" i="5"/>
  <c r="S29" i="5"/>
  <c r="R34" i="5"/>
  <c r="R23" i="5"/>
  <c r="R31" i="5"/>
  <c r="T36" i="1"/>
  <c r="U36" i="1" s="1"/>
  <c r="S35" i="1"/>
  <c r="R35" i="1"/>
  <c r="R37" i="1"/>
  <c r="R34" i="1"/>
  <c r="T34" i="1"/>
  <c r="S34" i="1"/>
  <c r="T31" i="1"/>
  <c r="V31" i="1" s="1"/>
  <c r="T27" i="1"/>
  <c r="U27" i="1" s="1"/>
  <c r="T25" i="1"/>
  <c r="T24" i="1"/>
  <c r="T20" i="1"/>
  <c r="R17" i="1"/>
  <c r="S17" i="1"/>
  <c r="T17" i="1"/>
  <c r="T10" i="1"/>
  <c r="S10" i="1"/>
  <c r="U10" i="1" s="1"/>
  <c r="V5" i="1"/>
  <c r="U5" i="1"/>
  <c r="V4" i="1"/>
  <c r="U4" i="1"/>
  <c r="S7" i="1"/>
  <c r="U7" i="1" s="1"/>
  <c r="T9" i="1"/>
  <c r="S9" i="1"/>
  <c r="V9" i="1" s="1"/>
  <c r="R6" i="1"/>
  <c r="S6" i="1"/>
  <c r="T6" i="1"/>
  <c r="O3" i="1"/>
  <c r="N5" i="1"/>
  <c r="M4" i="1"/>
  <c r="N4" i="1"/>
  <c r="M5" i="1"/>
  <c r="N3" i="1"/>
  <c r="M3" i="1"/>
  <c r="W33" i="6" l="1"/>
  <c r="Y9" i="6"/>
  <c r="AB9" i="6" s="1"/>
  <c r="AB5" i="9"/>
  <c r="AB8" i="8"/>
  <c r="V6" i="6"/>
  <c r="Y6" i="6" s="1"/>
  <c r="AB6" i="6" s="1"/>
  <c r="U30" i="6"/>
  <c r="Y33" i="6"/>
  <c r="AB33" i="6" s="1"/>
  <c r="V25" i="6"/>
  <c r="U19" i="6"/>
  <c r="V37" i="6"/>
  <c r="V11" i="6"/>
  <c r="Y27" i="5"/>
  <c r="W27" i="5"/>
  <c r="U24" i="1"/>
  <c r="W24" i="1" s="1"/>
  <c r="Y24" i="1" s="1"/>
  <c r="V24" i="1"/>
  <c r="U21" i="1"/>
  <c r="W21" i="1" s="1"/>
  <c r="Y21" i="1" s="1"/>
  <c r="V21" i="1"/>
  <c r="U29" i="1"/>
  <c r="W29" i="1" s="1"/>
  <c r="Y29" i="1" s="1"/>
  <c r="U31" i="1"/>
  <c r="W31" i="1" s="1"/>
  <c r="Y31" i="1" s="1"/>
  <c r="V26" i="1"/>
  <c r="W26" i="1" s="1"/>
  <c r="Y26" i="1" s="1"/>
  <c r="U20" i="1"/>
  <c r="V20" i="1"/>
  <c r="U23" i="1"/>
  <c r="W23" i="1" s="1"/>
  <c r="Y23" i="1" s="1"/>
  <c r="W30" i="1"/>
  <c r="Y30" i="1" s="1"/>
  <c r="U13" i="1"/>
  <c r="V13" i="1"/>
  <c r="U11" i="1"/>
  <c r="W11" i="1" s="1"/>
  <c r="Y11" i="1" s="1"/>
  <c r="V11" i="1"/>
  <c r="U19" i="1"/>
  <c r="V19" i="1"/>
  <c r="U34" i="1"/>
  <c r="V34" i="1"/>
  <c r="V27" i="1"/>
  <c r="W27" i="1" s="1"/>
  <c r="Y27" i="1" s="1"/>
  <c r="V15" i="1"/>
  <c r="W15" i="1" s="1"/>
  <c r="Y15" i="1" s="1"/>
  <c r="W22" i="1"/>
  <c r="Y22" i="1" s="1"/>
  <c r="W12" i="1"/>
  <c r="Y12" i="1" s="1"/>
  <c r="U17" i="1"/>
  <c r="V17" i="1"/>
  <c r="U37" i="1"/>
  <c r="V37" i="1"/>
  <c r="V10" i="1"/>
  <c r="W10" i="1" s="1"/>
  <c r="Y10" i="1" s="1"/>
  <c r="V18" i="1"/>
  <c r="W18" i="1" s="1"/>
  <c r="Y18" i="1" s="1"/>
  <c r="W4" i="1"/>
  <c r="Y4" i="1" s="1"/>
  <c r="W5" i="1"/>
  <c r="Y5" i="1" s="1"/>
  <c r="U35" i="1"/>
  <c r="V35" i="1"/>
  <c r="U25" i="1"/>
  <c r="V25" i="1"/>
  <c r="V28" i="1"/>
  <c r="W28" i="1" s="1"/>
  <c r="Y28" i="1" s="1"/>
  <c r="V36" i="1"/>
  <c r="W36" i="1" s="1"/>
  <c r="Y36" i="1" s="1"/>
  <c r="U33" i="1"/>
  <c r="W33" i="1" s="1"/>
  <c r="Y33" i="1" s="1"/>
  <c r="V33" i="1"/>
  <c r="U37" i="6"/>
  <c r="U34" i="6"/>
  <c r="V34" i="6"/>
  <c r="U35" i="6"/>
  <c r="W35" i="6" s="1"/>
  <c r="V35" i="6"/>
  <c r="U36" i="6"/>
  <c r="V36" i="6"/>
  <c r="V37" i="5"/>
  <c r="V35" i="5"/>
  <c r="W35" i="5" s="1"/>
  <c r="Y35" i="5" s="1"/>
  <c r="U37" i="5"/>
  <c r="V34" i="5"/>
  <c r="U34" i="5"/>
  <c r="U36" i="5"/>
  <c r="W36" i="5" s="1"/>
  <c r="V36" i="5"/>
  <c r="U31" i="6"/>
  <c r="V31" i="6"/>
  <c r="V32" i="6"/>
  <c r="Y32" i="6" s="1"/>
  <c r="AB32" i="6" s="1"/>
  <c r="V33" i="5"/>
  <c r="U32" i="5"/>
  <c r="W32" i="5" s="1"/>
  <c r="V32" i="5"/>
  <c r="U33" i="5"/>
  <c r="U31" i="5"/>
  <c r="W31" i="5" s="1"/>
  <c r="V31" i="5"/>
  <c r="V24" i="6"/>
  <c r="Y24" i="6" s="1"/>
  <c r="AB24" i="6" s="1"/>
  <c r="U26" i="6"/>
  <c r="W26" i="6" s="1"/>
  <c r="V26" i="6"/>
  <c r="U25" i="6"/>
  <c r="U25" i="5"/>
  <c r="V25" i="5"/>
  <c r="U26" i="5"/>
  <c r="W26" i="5" s="1"/>
  <c r="V26" i="5"/>
  <c r="U24" i="5"/>
  <c r="W24" i="5" s="1"/>
  <c r="V24" i="5"/>
  <c r="U28" i="6"/>
  <c r="V28" i="6"/>
  <c r="U27" i="6"/>
  <c r="W27" i="6" s="1"/>
  <c r="V27" i="6"/>
  <c r="U29" i="6"/>
  <c r="V29" i="6"/>
  <c r="V30" i="6"/>
  <c r="U29" i="5"/>
  <c r="V29" i="5"/>
  <c r="V28" i="5"/>
  <c r="V30" i="5"/>
  <c r="U30" i="5"/>
  <c r="W30" i="5" s="1"/>
  <c r="U22" i="6"/>
  <c r="U20" i="6"/>
  <c r="V20" i="6"/>
  <c r="V23" i="6"/>
  <c r="U23" i="6"/>
  <c r="U21" i="6"/>
  <c r="V21" i="6"/>
  <c r="U20" i="5"/>
  <c r="W20" i="5" s="1"/>
  <c r="V20" i="5"/>
  <c r="U22" i="5"/>
  <c r="V22" i="5"/>
  <c r="V23" i="5"/>
  <c r="U23" i="5"/>
  <c r="U21" i="5"/>
  <c r="W21" i="5" s="1"/>
  <c r="V21" i="5"/>
  <c r="V17" i="6"/>
  <c r="V19" i="6"/>
  <c r="V18" i="6"/>
  <c r="U18" i="6"/>
  <c r="U17" i="6"/>
  <c r="U17" i="5"/>
  <c r="V17" i="5"/>
  <c r="U18" i="5"/>
  <c r="V18" i="5"/>
  <c r="U19" i="5"/>
  <c r="V10" i="6"/>
  <c r="U10" i="6"/>
  <c r="U11" i="6"/>
  <c r="U12" i="6"/>
  <c r="V12" i="6"/>
  <c r="U11" i="5"/>
  <c r="V11" i="5"/>
  <c r="U12" i="5"/>
  <c r="W12" i="5" s="1"/>
  <c r="V12" i="5"/>
  <c r="U10" i="5"/>
  <c r="W10" i="5" s="1"/>
  <c r="V10" i="5"/>
  <c r="U13" i="6"/>
  <c r="U16" i="6"/>
  <c r="U14" i="6"/>
  <c r="W14" i="6" s="1"/>
  <c r="V14" i="6"/>
  <c r="U15" i="6"/>
  <c r="V15" i="6"/>
  <c r="V16" i="6"/>
  <c r="V13" i="6"/>
  <c r="U13" i="5"/>
  <c r="W13" i="5" s="1"/>
  <c r="U14" i="5"/>
  <c r="W14" i="5" s="1"/>
  <c r="V14" i="5"/>
  <c r="U15" i="5"/>
  <c r="W15" i="5" s="1"/>
  <c r="V15" i="5"/>
  <c r="V13" i="5"/>
  <c r="V16" i="5"/>
  <c r="U16" i="5"/>
  <c r="U8" i="6"/>
  <c r="W8" i="6" s="1"/>
  <c r="U7" i="6"/>
  <c r="V7" i="6"/>
  <c r="V8" i="6"/>
  <c r="V9" i="5"/>
  <c r="U6" i="5"/>
  <c r="V6" i="5"/>
  <c r="U8" i="5"/>
  <c r="V8" i="5"/>
  <c r="U7" i="5"/>
  <c r="W7" i="5" s="1"/>
  <c r="V7" i="5"/>
  <c r="U5" i="5"/>
  <c r="V5" i="5"/>
  <c r="U4" i="5"/>
  <c r="V4" i="5"/>
  <c r="U4" i="6"/>
  <c r="V4" i="6"/>
  <c r="U5" i="6"/>
  <c r="V5" i="6"/>
  <c r="U3" i="6"/>
  <c r="V3" i="6"/>
  <c r="U6" i="1"/>
  <c r="V6" i="1"/>
  <c r="U9" i="1"/>
  <c r="W9" i="1" s="1"/>
  <c r="Y9" i="1" s="1"/>
  <c r="V7" i="1"/>
  <c r="W7" i="1" s="1"/>
  <c r="Y7" i="1" s="1"/>
  <c r="R3" i="1"/>
  <c r="S3" i="1"/>
  <c r="T3" i="1"/>
  <c r="W29" i="6" l="1"/>
  <c r="W15" i="6"/>
  <c r="W36" i="6"/>
  <c r="W16" i="6"/>
  <c r="Y22" i="6"/>
  <c r="AB22" i="6" s="1"/>
  <c r="W22" i="6"/>
  <c r="W3" i="6"/>
  <c r="W19" i="6"/>
  <c r="W21" i="6"/>
  <c r="Y25" i="6"/>
  <c r="AB25" i="6" s="1"/>
  <c r="W25" i="6"/>
  <c r="W13" i="6"/>
  <c r="W12" i="6"/>
  <c r="W23" i="6"/>
  <c r="W28" i="6"/>
  <c r="W34" i="6"/>
  <c r="W30" i="6"/>
  <c r="W5" i="6"/>
  <c r="W4" i="6"/>
  <c r="Y11" i="6"/>
  <c r="AB11" i="6" s="1"/>
  <c r="W11" i="6"/>
  <c r="Y17" i="6"/>
  <c r="AB17" i="6" s="1"/>
  <c r="W17" i="6"/>
  <c r="Y37" i="6"/>
  <c r="AB37" i="6" s="1"/>
  <c r="W37" i="6"/>
  <c r="W24" i="6"/>
  <c r="W32" i="6"/>
  <c r="W7" i="6"/>
  <c r="Y10" i="6"/>
  <c r="AB10" i="6" s="1"/>
  <c r="W10" i="6"/>
  <c r="Y18" i="6"/>
  <c r="AB18" i="6" s="1"/>
  <c r="W18" i="6"/>
  <c r="W20" i="6"/>
  <c r="W31" i="6"/>
  <c r="W6" i="6"/>
  <c r="Y14" i="6"/>
  <c r="AB14" i="6" s="1"/>
  <c r="Y27" i="6"/>
  <c r="AB27" i="6" s="1"/>
  <c r="Y8" i="6"/>
  <c r="AB8" i="6" s="1"/>
  <c r="Y13" i="6"/>
  <c r="AB13" i="6" s="1"/>
  <c r="Y12" i="6"/>
  <c r="AB12" i="6" s="1"/>
  <c r="Y23" i="6"/>
  <c r="AB23" i="6" s="1"/>
  <c r="Y28" i="6"/>
  <c r="AB28" i="6" s="1"/>
  <c r="Y34" i="6"/>
  <c r="AB34" i="6" s="1"/>
  <c r="Y19" i="6"/>
  <c r="AB19" i="6" s="1"/>
  <c r="Y5" i="6"/>
  <c r="AB5" i="6" s="1"/>
  <c r="Y7" i="6"/>
  <c r="AB7" i="6" s="1"/>
  <c r="Y21" i="6"/>
  <c r="AB21" i="6" s="1"/>
  <c r="Y30" i="6"/>
  <c r="AB30" i="6" s="1"/>
  <c r="Y26" i="6"/>
  <c r="AB26" i="6" s="1"/>
  <c r="Y20" i="6"/>
  <c r="AB20" i="6" s="1"/>
  <c r="Y31" i="6"/>
  <c r="AB31" i="6" s="1"/>
  <c r="Y15" i="6"/>
  <c r="AB15" i="6" s="1"/>
  <c r="Y29" i="6"/>
  <c r="AB29" i="6" s="1"/>
  <c r="Y36" i="6"/>
  <c r="AB36" i="6" s="1"/>
  <c r="Y35" i="6"/>
  <c r="AB35" i="6" s="1"/>
  <c r="Y16" i="6"/>
  <c r="AB16" i="6" s="1"/>
  <c r="Y37" i="5"/>
  <c r="W37" i="5"/>
  <c r="Y4" i="6"/>
  <c r="AB4" i="6" s="1"/>
  <c r="W8" i="5"/>
  <c r="Y8" i="5" s="1"/>
  <c r="W16" i="5"/>
  <c r="Y16" i="5" s="1"/>
  <c r="W29" i="5"/>
  <c r="W23" i="5"/>
  <c r="Y23" i="5" s="1"/>
  <c r="W17" i="5"/>
  <c r="Y17" i="5" s="1"/>
  <c r="W4" i="5"/>
  <c r="Y4" i="5" s="1"/>
  <c r="W6" i="5"/>
  <c r="Y6" i="5" s="1"/>
  <c r="Y22" i="5"/>
  <c r="W22" i="5"/>
  <c r="W28" i="5"/>
  <c r="Y28" i="5" s="1"/>
  <c r="Y9" i="5"/>
  <c r="W19" i="5"/>
  <c r="Y19" i="5" s="1"/>
  <c r="W9" i="5"/>
  <c r="W5" i="5"/>
  <c r="Y5" i="5" s="1"/>
  <c r="Y33" i="5"/>
  <c r="W33" i="5"/>
  <c r="Y3" i="6"/>
  <c r="AB3" i="6" s="1"/>
  <c r="Y11" i="5"/>
  <c r="W11" i="5"/>
  <c r="Y18" i="5"/>
  <c r="W18" i="5"/>
  <c r="W25" i="5"/>
  <c r="Y25" i="5" s="1"/>
  <c r="W34" i="5"/>
  <c r="Y34" i="5" s="1"/>
  <c r="W35" i="1"/>
  <c r="Y35" i="1" s="1"/>
  <c r="W17" i="1"/>
  <c r="Y17" i="1" s="1"/>
  <c r="W19" i="1"/>
  <c r="Y19" i="1" s="1"/>
  <c r="W20" i="1"/>
  <c r="Y20" i="1" s="1"/>
  <c r="W6" i="1"/>
  <c r="Y6" i="1" s="1"/>
  <c r="W13" i="1"/>
  <c r="Y13" i="1" s="1"/>
  <c r="W25" i="1"/>
  <c r="Y25" i="1" s="1"/>
  <c r="W37" i="1"/>
  <c r="Y37" i="1" s="1"/>
  <c r="W34" i="1"/>
  <c r="Y34" i="1" s="1"/>
  <c r="Y26" i="5"/>
  <c r="Y7" i="5"/>
  <c r="Y14" i="5"/>
  <c r="Y21" i="5"/>
  <c r="Y32" i="5"/>
  <c r="Y13" i="5"/>
  <c r="Y29" i="5"/>
  <c r="Y12" i="5"/>
  <c r="Y10" i="5"/>
  <c r="Y24" i="5"/>
  <c r="Y31" i="5"/>
  <c r="Y3" i="5"/>
  <c r="Y15" i="5"/>
  <c r="Y20" i="5"/>
  <c r="Y30" i="5"/>
  <c r="Y36" i="5"/>
  <c r="U3" i="1"/>
  <c r="V3" i="1"/>
  <c r="W3" i="1" l="1"/>
  <c r="Y3" i="1" s="1"/>
</calcChain>
</file>

<file path=xl/sharedStrings.xml><?xml version="1.0" encoding="utf-8"?>
<sst xmlns="http://schemas.openxmlformats.org/spreadsheetml/2006/main" count="195" uniqueCount="38">
  <si>
    <t>Raw CH1</t>
  </si>
  <si>
    <t>Raw CH2</t>
  </si>
  <si>
    <t>Raw CH3</t>
  </si>
  <si>
    <t>Proj Cx</t>
  </si>
  <si>
    <t>Proj Cy</t>
  </si>
  <si>
    <r>
      <t>Rot (</t>
    </r>
    <r>
      <rPr>
        <sz val="11"/>
        <color theme="1"/>
        <rFont val="Calibri"/>
        <family val="2"/>
      </rPr>
      <t>°)</t>
    </r>
  </si>
  <si>
    <t>Loc (mm)</t>
  </si>
  <si>
    <t>Deflect (mm)</t>
  </si>
  <si>
    <t>Cx (1/mm)</t>
  </si>
  <si>
    <t>Cy (1/mm)</t>
  </si>
  <si>
    <t>Pix to mm</t>
  </si>
  <si>
    <t>Corr CH1</t>
  </si>
  <si>
    <t>Corr CH2</t>
  </si>
  <si>
    <t>Corr CH3</t>
  </si>
  <si>
    <t>Cx (1/pix)</t>
  </si>
  <si>
    <t>Cy (1/pix)</t>
  </si>
  <si>
    <t>Curvature</t>
  </si>
  <si>
    <t>STDev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</si>
  <si>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CH1</t>
    </r>
  </si>
  <si>
    <t>Δ CH2</t>
  </si>
  <si>
    <t>Δ CH3</t>
  </si>
  <si>
    <t>ALL DATA</t>
  </si>
  <si>
    <t>AA1:</t>
  </si>
  <si>
    <t>AA2:</t>
  </si>
  <si>
    <t>AA3:</t>
  </si>
  <si>
    <t>NO EXP 1 and EXP 2 for AA1 and NO ZEROS</t>
  </si>
  <si>
    <t>To Use:</t>
  </si>
  <si>
    <t>RMSE (1/m)</t>
  </si>
  <si>
    <t>Error (1/m)</t>
  </si>
  <si>
    <t>Squared Error (1/pix)</t>
  </si>
  <si>
    <t>Curvature (1/m)</t>
  </si>
  <si>
    <t>100% Line</t>
  </si>
  <si>
    <t>Proj C (1/m)</t>
  </si>
  <si>
    <t>Proj R (m)</t>
  </si>
  <si>
    <t>Radius (m)</t>
  </si>
  <si>
    <t>Proj Cx (1/pix)</t>
  </si>
  <si>
    <t>Proj Cy (1/pix)</t>
  </si>
  <si>
    <t>100% Line (radius)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</si>
</sst>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00"/>
    <numFmt numFmtId="166" formatCode="0.00000000"/>
    <numFmt numFmtId="167" formatCode="0.000000000"/>
    <numFmt numFmtId="169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2" xfId="0" applyBorder="1"/>
    <xf numFmtId="11" fontId="0" fillId="0" borderId="0" xfId="0" applyNumberForma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2" xfId="0" applyFill="1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167" fontId="0" fillId="0" borderId="2" xfId="0" applyNumberFormat="1" applyBorder="1"/>
    <xf numFmtId="167" fontId="0" fillId="2" borderId="2" xfId="0" applyNumberFormat="1" applyFill="1" applyBorder="1"/>
    <xf numFmtId="166" fontId="0" fillId="0" borderId="2" xfId="0" applyNumberFormat="1" applyBorder="1"/>
    <xf numFmtId="166" fontId="0" fillId="0" borderId="0" xfId="0" applyNumberFormat="1" applyFill="1" applyBorder="1"/>
    <xf numFmtId="164" fontId="0" fillId="0" borderId="0" xfId="0" applyNumberFormat="1" applyFill="1" applyBorder="1"/>
    <xf numFmtId="0" fontId="1" fillId="3" borderId="0" xfId="0" applyFont="1" applyFill="1"/>
    <xf numFmtId="169" fontId="0" fillId="0" borderId="0" xfId="0" applyNumberFormat="1"/>
    <xf numFmtId="169" fontId="0" fillId="0" borderId="0" xfId="0" applyNumberFormat="1" applyFill="1" applyBorder="1"/>
    <xf numFmtId="16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vs. </a:t>
            </a:r>
            <a:r>
              <a:rPr lang="en-US"/>
              <a:t>Error (1/m)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'AA1'!$Y$2</c:f>
              <c:strCache>
                <c:ptCount val="1"/>
                <c:pt idx="0">
                  <c:v>Error (1/m)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'AA1'!$X$3:$X$37</c:f>
              <c:numCache>
                <c:formatCode>0.000000</c:formatCode>
                <c:ptCount val="35"/>
                <c:pt idx="0">
                  <c:v>-0.19516920781319999</c:v>
                </c:pt>
                <c:pt idx="1">
                  <c:v>0.56868308429009995</c:v>
                </c:pt>
                <c:pt idx="2">
                  <c:v>2.3692945650000001</c:v>
                </c:pt>
                <c:pt idx="3">
                  <c:v>-0.61186512235484991</c:v>
                </c:pt>
                <c:pt idx="4">
                  <c:v>3.4151069737140001E-2</c:v>
                </c:pt>
                <c:pt idx="5">
                  <c:v>0.52684374979079995</c:v>
                </c:pt>
                <c:pt idx="6">
                  <c:v>1.0780211550000001</c:v>
                </c:pt>
                <c:pt idx="7">
                  <c:v>0.27029476236330002</c:v>
                </c:pt>
                <c:pt idx="8">
                  <c:v>1.0619533076654999</c:v>
                </c:pt>
                <c:pt idx="9">
                  <c:v>2.3988845400000001</c:v>
                </c:pt>
                <c:pt idx="10">
                  <c:v>0.37974152304719999</c:v>
                </c:pt>
                <c:pt idx="11">
                  <c:v>0.63341411283015003</c:v>
                </c:pt>
                <c:pt idx="12">
                  <c:v>0.7797359771770499</c:v>
                </c:pt>
                <c:pt idx="13">
                  <c:v>1.264695975</c:v>
                </c:pt>
                <c:pt idx="14">
                  <c:v>0.65168612226989986</c:v>
                </c:pt>
                <c:pt idx="15">
                  <c:v>1.0832441563140001</c:v>
                </c:pt>
                <c:pt idx="16">
                  <c:v>2.2627325999999996</c:v>
                </c:pt>
                <c:pt idx="17">
                  <c:v>0.26252902900754999</c:v>
                </c:pt>
                <c:pt idx="18">
                  <c:v>0.59055055556474989</c:v>
                </c:pt>
                <c:pt idx="19">
                  <c:v>0.84791648698784994</c:v>
                </c:pt>
                <c:pt idx="20">
                  <c:v>0.85036807781789991</c:v>
                </c:pt>
                <c:pt idx="21">
                  <c:v>0.13045292694854999</c:v>
                </c:pt>
                <c:pt idx="22">
                  <c:v>0.58351582205804997</c:v>
                </c:pt>
                <c:pt idx="23">
                  <c:v>1.9742615400000001</c:v>
                </c:pt>
                <c:pt idx="24">
                  <c:v>0.62097204202319989</c:v>
                </c:pt>
                <c:pt idx="25">
                  <c:v>0.1386863059332</c:v>
                </c:pt>
                <c:pt idx="26">
                  <c:v>0.94816687499999996</c:v>
                </c:pt>
                <c:pt idx="27">
                  <c:v>1.3953803850000002</c:v>
                </c:pt>
                <c:pt idx="28">
                  <c:v>0.28019801276654999</c:v>
                </c:pt>
                <c:pt idx="29">
                  <c:v>0.95795780505299999</c:v>
                </c:pt>
                <c:pt idx="30">
                  <c:v>2.6067968424405001</c:v>
                </c:pt>
                <c:pt idx="31">
                  <c:v>0.20623185443999997</c:v>
                </c:pt>
                <c:pt idx="32">
                  <c:v>0.65664960022785002</c:v>
                </c:pt>
                <c:pt idx="33">
                  <c:v>0.99805344000000007</c:v>
                </c:pt>
                <c:pt idx="34">
                  <c:v>1.9750394549999999</c:v>
                </c:pt>
              </c:numCache>
            </c:numRef>
          </c:xVal>
          <c:yVal>
            <c:numRef>
              <c:f>'AA1'!$Y$3:$Y$37</c:f>
              <c:numCache>
                <c:formatCode>0.000000</c:formatCode>
                <c:ptCount val="35"/>
                <c:pt idx="0">
                  <c:v>0.19516920781319999</c:v>
                </c:pt>
                <c:pt idx="1">
                  <c:v>0.87237634001069242</c:v>
                </c:pt>
                <c:pt idx="2">
                  <c:v>3.266390772238184</c:v>
                </c:pt>
                <c:pt idx="3">
                  <c:v>0.61186512235484991</c:v>
                </c:pt>
                <c:pt idx="4">
                  <c:v>0.58630338955703443</c:v>
                </c:pt>
                <c:pt idx="5">
                  <c:v>3.8557399243131156</c:v>
                </c:pt>
                <c:pt idx="6">
                  <c:v>5.7085368089472528</c:v>
                </c:pt>
                <c:pt idx="7">
                  <c:v>0.27029476236330002</c:v>
                </c:pt>
                <c:pt idx="8">
                  <c:v>1.5151158467469266</c:v>
                </c:pt>
                <c:pt idx="9">
                  <c:v>3.9789507025145623</c:v>
                </c:pt>
                <c:pt idx="10">
                  <c:v>0.37974152304719999</c:v>
                </c:pt>
                <c:pt idx="11">
                  <c:v>1.4123084463192106</c:v>
                </c:pt>
                <c:pt idx="12">
                  <c:v>6.2620220326949854</c:v>
                </c:pt>
                <c:pt idx="13">
                  <c:v>8.9547682964668223</c:v>
                </c:pt>
                <c:pt idx="14">
                  <c:v>0.65168612226989986</c:v>
                </c:pt>
                <c:pt idx="15">
                  <c:v>1.4237644870438564</c:v>
                </c:pt>
                <c:pt idx="16">
                  <c:v>3.9181871789584246</c:v>
                </c:pt>
                <c:pt idx="17">
                  <c:v>0.26252902900754999</c:v>
                </c:pt>
                <c:pt idx="18">
                  <c:v>1.3610364398667458</c:v>
                </c:pt>
                <c:pt idx="19">
                  <c:v>6.9889145526179774</c:v>
                </c:pt>
                <c:pt idx="20">
                  <c:v>9.5816514771474353</c:v>
                </c:pt>
                <c:pt idx="21">
                  <c:v>0.13045292694854999</c:v>
                </c:pt>
                <c:pt idx="22">
                  <c:v>0.77523906671019949</c:v>
                </c:pt>
                <c:pt idx="23">
                  <c:v>3.1723814710142419</c:v>
                </c:pt>
                <c:pt idx="24">
                  <c:v>0.62097204202319989</c:v>
                </c:pt>
                <c:pt idx="25">
                  <c:v>0.71897356043601379</c:v>
                </c:pt>
                <c:pt idx="26">
                  <c:v>6.1128220967641935</c:v>
                </c:pt>
                <c:pt idx="27">
                  <c:v>8.7952263039100522</c:v>
                </c:pt>
                <c:pt idx="28">
                  <c:v>0.28019801276654999</c:v>
                </c:pt>
                <c:pt idx="29">
                  <c:v>1.0497171065178652</c:v>
                </c:pt>
                <c:pt idx="30">
                  <c:v>3.1905806624998374</c:v>
                </c:pt>
                <c:pt idx="31">
                  <c:v>0.20623185444</c:v>
                </c:pt>
                <c:pt idx="32">
                  <c:v>0.91895862020428087</c:v>
                </c:pt>
                <c:pt idx="33">
                  <c:v>3.8489728401035359</c:v>
                </c:pt>
                <c:pt idx="34">
                  <c:v>6.0477566055586065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6-4BB2-BDD1-9096159913A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'AA1'!$V$41:$V$42</c:f>
              <c:numCache>
                <c:formatCode>0.00000000</c:formatCode>
                <c:ptCount val="2"/>
                <c:pt idx="0">
                  <c:v>0</c:v>
                </c:pt>
                <c:pt idx="1">
                  <c:v>2.6067968424405001</c:v>
                </c:pt>
              </c:numCache>
            </c:numRef>
          </c:xVal>
          <c:yVal>
            <c:numRef>
              <c:f>'AA1'!$W$41:$W$42</c:f>
              <c:numCache>
                <c:formatCode>0.00000000</c:formatCode>
                <c:ptCount val="2"/>
                <c:pt idx="0">
                  <c:v>0</c:v>
                </c:pt>
                <c:pt idx="1">
                  <c:v>2.6067968424405001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A-41CD-8107-E30AC1C12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221232"/>
        <c:axId val="1934472064"/>
      </c:scatterChart>
      <c:valAx>
        <c:axId val="19352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</a:t>
                </a:r>
                <a:r>
                  <a:rPr lang="en-US" baseline="0"/>
                  <a:t> (1/m)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72064"/>
        <c:crosses val="autoZero"/>
        <c:crossBetween val="midCat"/>
      </c:valAx>
      <c:valAx>
        <c:axId val="19344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vs. Error (1/m)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'AA3 Zero Curv'!$AB$2</c:f>
              <c:strCache>
                <c:ptCount val="1"/>
                <c:pt idx="0">
                  <c:v>Error (1/m)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 Zero Curv'!$Z$3:$Z$37</c:f>
              <c:numCache>
                <c:formatCode>0.0000</c:formatCode>
                <c:ptCount val="35"/>
                <c:pt idx="0">
                  <c:v>0</c:v>
                </c:pt>
                <c:pt idx="1">
                  <c:v>0.64248885391620003</c:v>
                </c:pt>
                <c:pt idx="2">
                  <c:v>1.08184524</c:v>
                </c:pt>
                <c:pt idx="3">
                  <c:v>0</c:v>
                </c:pt>
                <c:pt idx="4">
                  <c:v>0.84068021928105008</c:v>
                </c:pt>
                <c:pt idx="5">
                  <c:v>3.2036733136214997</c:v>
                </c:pt>
                <c:pt idx="6">
                  <c:v>4.2950890799999994</c:v>
                </c:pt>
                <c:pt idx="7">
                  <c:v>0</c:v>
                </c:pt>
                <c:pt idx="8">
                  <c:v>0.76661732770214996</c:v>
                </c:pt>
                <c:pt idx="9">
                  <c:v>1.2167511</c:v>
                </c:pt>
                <c:pt idx="10">
                  <c:v>0</c:v>
                </c:pt>
                <c:pt idx="11">
                  <c:v>1.014503516799</c:v>
                </c:pt>
                <c:pt idx="12">
                  <c:v>3.2796277251344996</c:v>
                </c:pt>
                <c:pt idx="13">
                  <c:v>4.3381938899999994</c:v>
                </c:pt>
                <c:pt idx="14">
                  <c:v>0</c:v>
                </c:pt>
                <c:pt idx="15">
                  <c:v>0.68934035355989987</c:v>
                </c:pt>
                <c:pt idx="16">
                  <c:v>1.134142545</c:v>
                </c:pt>
                <c:pt idx="17">
                  <c:v>0</c:v>
                </c:pt>
                <c:pt idx="18">
                  <c:v>0.89863120497749993</c:v>
                </c:pt>
                <c:pt idx="19">
                  <c:v>3.2280159217530002</c:v>
                </c:pt>
                <c:pt idx="20">
                  <c:v>4.3363145689589997</c:v>
                </c:pt>
                <c:pt idx="21">
                  <c:v>0</c:v>
                </c:pt>
                <c:pt idx="22">
                  <c:v>0.45198633465584992</c:v>
                </c:pt>
                <c:pt idx="23">
                  <c:v>0.91995219000000006</c:v>
                </c:pt>
                <c:pt idx="24">
                  <c:v>0</c:v>
                </c:pt>
                <c:pt idx="25">
                  <c:v>0.75269440085609995</c:v>
                </c:pt>
                <c:pt idx="26">
                  <c:v>3.1731453749999998</c:v>
                </c:pt>
                <c:pt idx="27">
                  <c:v>4.3301704800000005</c:v>
                </c:pt>
                <c:pt idx="28">
                  <c:v>0</c:v>
                </c:pt>
                <c:pt idx="29">
                  <c:v>0.77963682814575397</c:v>
                </c:pt>
                <c:pt idx="30">
                  <c:v>0.64536558632969998</c:v>
                </c:pt>
                <c:pt idx="31">
                  <c:v>0</c:v>
                </c:pt>
                <c:pt idx="32">
                  <c:v>0.55079826928874998</c:v>
                </c:pt>
                <c:pt idx="33">
                  <c:v>2.9904539399999996</c:v>
                </c:pt>
                <c:pt idx="34">
                  <c:v>4.0269349650000006</c:v>
                </c:pt>
              </c:numCache>
            </c:numRef>
          </c:xVal>
          <c:yVal>
            <c:numRef>
              <c:f>'AA3 Zero Curv'!$AB$3:$AB$37</c:f>
              <c:numCache>
                <c:formatCode>0.000000</c:formatCode>
                <c:ptCount val="35"/>
                <c:pt idx="0">
                  <c:v>0</c:v>
                </c:pt>
                <c:pt idx="1">
                  <c:v>0.99664162413822932</c:v>
                </c:pt>
                <c:pt idx="2">
                  <c:v>2.5336031557550345</c:v>
                </c:pt>
                <c:pt idx="3">
                  <c:v>0</c:v>
                </c:pt>
                <c:pt idx="4">
                  <c:v>0.54777659209142116</c:v>
                </c:pt>
                <c:pt idx="5">
                  <c:v>1.0438842485933242</c:v>
                </c:pt>
                <c:pt idx="6">
                  <c:v>1.1876992841001912</c:v>
                </c:pt>
                <c:pt idx="7">
                  <c:v>0</c:v>
                </c:pt>
                <c:pt idx="8">
                  <c:v>0.35377031175520235</c:v>
                </c:pt>
                <c:pt idx="9">
                  <c:v>2.2986417772765839</c:v>
                </c:pt>
                <c:pt idx="10">
                  <c:v>0</c:v>
                </c:pt>
                <c:pt idx="11">
                  <c:v>0.67035579697322878</c:v>
                </c:pt>
                <c:pt idx="12">
                  <c:v>0.49304805701995047</c:v>
                </c:pt>
                <c:pt idx="13">
                  <c:v>0.2847237607756159</c:v>
                </c:pt>
                <c:pt idx="14">
                  <c:v>0</c:v>
                </c:pt>
                <c:pt idx="15">
                  <c:v>0.27389108734908757</c:v>
                </c:pt>
                <c:pt idx="16">
                  <c:v>2.0215117515981138</c:v>
                </c:pt>
                <c:pt idx="17">
                  <c:v>0</c:v>
                </c:pt>
                <c:pt idx="18">
                  <c:v>0.595613705926056</c:v>
                </c:pt>
                <c:pt idx="19">
                  <c:v>0.92884497009745604</c:v>
                </c:pt>
                <c:pt idx="20">
                  <c:v>1.0799991706740582</c:v>
                </c:pt>
                <c:pt idx="21">
                  <c:v>0</c:v>
                </c:pt>
                <c:pt idx="22">
                  <c:v>0.34088852378264362</c:v>
                </c:pt>
                <c:pt idx="23">
                  <c:v>1.3312260741189497</c:v>
                </c:pt>
                <c:pt idx="24">
                  <c:v>0</c:v>
                </c:pt>
                <c:pt idx="25">
                  <c:v>0.52979143669299611</c:v>
                </c:pt>
                <c:pt idx="26">
                  <c:v>1.5591254700886064</c:v>
                </c:pt>
                <c:pt idx="27">
                  <c:v>2.0052093359216112</c:v>
                </c:pt>
                <c:pt idx="28">
                  <c:v>0</c:v>
                </c:pt>
                <c:pt idx="29">
                  <c:v>0.67424229532643942</c:v>
                </c:pt>
                <c:pt idx="30">
                  <c:v>1.2715625586570387</c:v>
                </c:pt>
                <c:pt idx="31">
                  <c:v>0</c:v>
                </c:pt>
                <c:pt idx="32">
                  <c:v>0.36351398189201356</c:v>
                </c:pt>
                <c:pt idx="33">
                  <c:v>1.637983704046551</c:v>
                </c:pt>
                <c:pt idx="34">
                  <c:v>2.1043961309196577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6-4E4F-94DF-DA12D642B518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'AA3 Zero Curv'!$V$41:$V$42</c:f>
              <c:numCache>
                <c:formatCode>0.00000000</c:formatCode>
                <c:ptCount val="2"/>
                <c:pt idx="0">
                  <c:v>0</c:v>
                </c:pt>
                <c:pt idx="1">
                  <c:v>4.3381938899999994</c:v>
                </c:pt>
              </c:numCache>
            </c:numRef>
          </c:xVal>
          <c:yVal>
            <c:numRef>
              <c:f>'AA3 Zero Curv'!$W$41:$W$42</c:f>
              <c:numCache>
                <c:formatCode>0.0000</c:formatCode>
                <c:ptCount val="2"/>
                <c:pt idx="0">
                  <c:v>0</c:v>
                </c:pt>
                <c:pt idx="1">
                  <c:v>4.3381938899999994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56-4E4F-94DF-DA12D642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07663"/>
        <c:axId val="681497295"/>
      </c:scatterChart>
      <c:valAx>
        <c:axId val="68640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97295"/>
        <c:crosses val="autoZero"/>
        <c:crossBetween val="midCat"/>
      </c:valAx>
      <c:valAx>
        <c:axId val="68149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0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(1/m):</a:t>
            </a:r>
            <a:r>
              <a:rPr lang="en-US" baseline="0"/>
              <a:t> Calculated vs. Measured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'AA3 Zero Curv'!$Z$2</c:f>
              <c:strCache>
                <c:ptCount val="1"/>
                <c:pt idx="0">
                  <c:v>Curvature (1/m)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 Zero Curv'!$W$3:$W$37</c:f>
              <c:numCache>
                <c:formatCode>0.0000</c:formatCode>
                <c:ptCount val="35"/>
                <c:pt idx="0">
                  <c:v>0</c:v>
                </c:pt>
                <c:pt idx="1">
                  <c:v>0.76768413003272074</c:v>
                </c:pt>
                <c:pt idx="2">
                  <c:v>3.5258677181057982</c:v>
                </c:pt>
                <c:pt idx="3">
                  <c:v>0</c:v>
                </c:pt>
                <c:pt idx="4">
                  <c:v>0.31873100361293544</c:v>
                </c:pt>
                <c:pt idx="5">
                  <c:v>2.3082334673035789</c:v>
                </c:pt>
                <c:pt idx="6">
                  <c:v>3.4953033521640204</c:v>
                </c:pt>
                <c:pt idx="7">
                  <c:v>0</c:v>
                </c:pt>
                <c:pt idx="8">
                  <c:v>0.89519751359912592</c:v>
                </c:pt>
                <c:pt idx="9">
                  <c:v>3.505109393842182</c:v>
                </c:pt>
                <c:pt idx="10">
                  <c:v>0</c:v>
                </c:pt>
                <c:pt idx="11">
                  <c:v>0.35100300432920295</c:v>
                </c:pt>
                <c:pt idx="12">
                  <c:v>2.7874269167529544</c:v>
                </c:pt>
                <c:pt idx="13">
                  <c:v>4.0585049463031764</c:v>
                </c:pt>
                <c:pt idx="14">
                  <c:v>0</c:v>
                </c:pt>
                <c:pt idx="15">
                  <c:v>0.61546227518345054</c:v>
                </c:pt>
                <c:pt idx="16">
                  <c:v>3.1410047917735531</c:v>
                </c:pt>
                <c:pt idx="17">
                  <c:v>0</c:v>
                </c:pt>
                <c:pt idx="18">
                  <c:v>0.30325424091549724</c:v>
                </c:pt>
                <c:pt idx="19">
                  <c:v>2.737641689579879</c:v>
                </c:pt>
                <c:pt idx="20">
                  <c:v>3.8381449043155569</c:v>
                </c:pt>
                <c:pt idx="21">
                  <c:v>0</c:v>
                </c:pt>
                <c:pt idx="22">
                  <c:v>0.594505478517657</c:v>
                </c:pt>
                <c:pt idx="23">
                  <c:v>2.2253913176730484</c:v>
                </c:pt>
                <c:pt idx="24">
                  <c:v>0</c:v>
                </c:pt>
                <c:pt idx="25">
                  <c:v>0.22427176588873463</c:v>
                </c:pt>
                <c:pt idx="26">
                  <c:v>2.181462262609104</c:v>
                </c:pt>
                <c:pt idx="27">
                  <c:v>2.9113861144175046</c:v>
                </c:pt>
                <c:pt idx="28">
                  <c:v>0</c:v>
                </c:pt>
                <c:pt idx="29">
                  <c:v>0.77963682814575397</c:v>
                </c:pt>
                <c:pt idx="30">
                  <c:v>1.8835703120311589</c:v>
                </c:pt>
                <c:pt idx="31">
                  <c:v>0</c:v>
                </c:pt>
                <c:pt idx="32">
                  <c:v>0.20013741668492677</c:v>
                </c:pt>
                <c:pt idx="33">
                  <c:v>1.433016217240511</c:v>
                </c:pt>
                <c:pt idx="34">
                  <c:v>1.9374308489017011</c:v>
                </c:pt>
              </c:numCache>
            </c:numRef>
          </c:xVal>
          <c:yVal>
            <c:numRef>
              <c:f>'AA3 Zero Curv'!$Z$3:$Z$37</c:f>
              <c:numCache>
                <c:formatCode>0.0000</c:formatCode>
                <c:ptCount val="35"/>
                <c:pt idx="0">
                  <c:v>0</c:v>
                </c:pt>
                <c:pt idx="1">
                  <c:v>0.64248885391620003</c:v>
                </c:pt>
                <c:pt idx="2">
                  <c:v>1.08184524</c:v>
                </c:pt>
                <c:pt idx="3">
                  <c:v>0</c:v>
                </c:pt>
                <c:pt idx="4">
                  <c:v>0.84068021928105008</c:v>
                </c:pt>
                <c:pt idx="5">
                  <c:v>3.2036733136214997</c:v>
                </c:pt>
                <c:pt idx="6">
                  <c:v>4.2950890799999994</c:v>
                </c:pt>
                <c:pt idx="7">
                  <c:v>0</c:v>
                </c:pt>
                <c:pt idx="8">
                  <c:v>0.76661732770214996</c:v>
                </c:pt>
                <c:pt idx="9">
                  <c:v>1.2167511</c:v>
                </c:pt>
                <c:pt idx="10">
                  <c:v>0</c:v>
                </c:pt>
                <c:pt idx="11">
                  <c:v>1.014503516799</c:v>
                </c:pt>
                <c:pt idx="12">
                  <c:v>3.2796277251344996</c:v>
                </c:pt>
                <c:pt idx="13">
                  <c:v>4.3381938899999994</c:v>
                </c:pt>
                <c:pt idx="14">
                  <c:v>0</c:v>
                </c:pt>
                <c:pt idx="15">
                  <c:v>0.68934035355989987</c:v>
                </c:pt>
                <c:pt idx="16">
                  <c:v>1.134142545</c:v>
                </c:pt>
                <c:pt idx="17">
                  <c:v>0</c:v>
                </c:pt>
                <c:pt idx="18">
                  <c:v>0.89863120497749993</c:v>
                </c:pt>
                <c:pt idx="19">
                  <c:v>3.2280159217530002</c:v>
                </c:pt>
                <c:pt idx="20">
                  <c:v>4.3363145689589997</c:v>
                </c:pt>
                <c:pt idx="21">
                  <c:v>0</c:v>
                </c:pt>
                <c:pt idx="22">
                  <c:v>0.45198633465584992</c:v>
                </c:pt>
                <c:pt idx="23">
                  <c:v>0.91995219000000006</c:v>
                </c:pt>
                <c:pt idx="24">
                  <c:v>0</c:v>
                </c:pt>
                <c:pt idx="25">
                  <c:v>0.75269440085609995</c:v>
                </c:pt>
                <c:pt idx="26">
                  <c:v>3.1731453749999998</c:v>
                </c:pt>
                <c:pt idx="27">
                  <c:v>4.3301704800000005</c:v>
                </c:pt>
                <c:pt idx="28">
                  <c:v>0</c:v>
                </c:pt>
                <c:pt idx="29">
                  <c:v>0.77963682814575397</c:v>
                </c:pt>
                <c:pt idx="30">
                  <c:v>0.64536558632969998</c:v>
                </c:pt>
                <c:pt idx="31">
                  <c:v>0</c:v>
                </c:pt>
                <c:pt idx="32">
                  <c:v>0.55079826928874998</c:v>
                </c:pt>
                <c:pt idx="33">
                  <c:v>2.9904539399999996</c:v>
                </c:pt>
                <c:pt idx="34">
                  <c:v>4.0269349650000006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D-46FC-BF61-C02D7C21141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18D-46FC-BF61-C02D7C21141B}"/>
              </c:ext>
            </c:extLst>
          </c:dPt>
          <c:xVal>
            <c:numRef>
              <c:f>'AA3 Zero Curv'!$V$41:$V$42</c:f>
              <c:numCache>
                <c:formatCode>0.00000000</c:formatCode>
                <c:ptCount val="2"/>
                <c:pt idx="0">
                  <c:v>0</c:v>
                </c:pt>
                <c:pt idx="1">
                  <c:v>4.3381938899999994</c:v>
                </c:pt>
              </c:numCache>
            </c:numRef>
          </c:xVal>
          <c:yVal>
            <c:numRef>
              <c:f>'AA3 Zero Curv'!$W$41:$W$42</c:f>
              <c:numCache>
                <c:formatCode>0.0000</c:formatCode>
                <c:ptCount val="2"/>
                <c:pt idx="0">
                  <c:v>0</c:v>
                </c:pt>
                <c:pt idx="1">
                  <c:v>4.3381938899999994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D-46FC-BF61-C02D7C21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880768"/>
        <c:axId val="1062737056"/>
      </c:scatterChart>
      <c:valAx>
        <c:axId val="122488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Curvature</a:t>
                </a:r>
                <a:r>
                  <a:rPr lang="en-US" baseline="0"/>
                  <a:t> (1/m)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37056"/>
        <c:crosses val="autoZero"/>
        <c:crossBetween val="midCat"/>
      </c:valAx>
      <c:valAx>
        <c:axId val="10627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88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Radius (m): Calculated</a:t>
            </a:r>
            <a:r>
              <a:rPr lang="en-US" baseline="0"/>
              <a:t> vs. Measured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'AA3 Zero Curv'!$AA$2</c:f>
              <c:strCache>
                <c:ptCount val="1"/>
                <c:pt idx="0">
                  <c:v>Radius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 Zero Curv'!$X$3:$X$37</c:f>
              <c:numCache>
                <c:formatCode>0.0000</c:formatCode>
                <c:ptCount val="35"/>
                <c:pt idx="0">
                  <c:v>0</c:v>
                </c:pt>
                <c:pt idx="1">
                  <c:v>1.3026190862606177</c:v>
                </c:pt>
                <c:pt idx="2">
                  <c:v>0.28361812749379889</c:v>
                </c:pt>
                <c:pt idx="3">
                  <c:v>0</c:v>
                </c:pt>
                <c:pt idx="4">
                  <c:v>3.1374418825424106</c:v>
                </c:pt>
                <c:pt idx="5">
                  <c:v>0.43323173940813497</c:v>
                </c:pt>
                <c:pt idx="6">
                  <c:v>0.2860982007129303</c:v>
                </c:pt>
                <c:pt idx="7">
                  <c:v>0</c:v>
                </c:pt>
                <c:pt idx="8">
                  <c:v>1.1170719140846554</c:v>
                </c:pt>
                <c:pt idx="9">
                  <c:v>0.28529780033593588</c:v>
                </c:pt>
                <c:pt idx="10">
                  <c:v>0</c:v>
                </c:pt>
                <c:pt idx="11">
                  <c:v>2.8489784636205218</c:v>
                </c:pt>
                <c:pt idx="12">
                  <c:v>0.35875380049959837</c:v>
                </c:pt>
                <c:pt idx="13">
                  <c:v>0.24639615159540046</c:v>
                </c:pt>
                <c:pt idx="14">
                  <c:v>0</c:v>
                </c:pt>
                <c:pt idx="15">
                  <c:v>1.624794955469741</c:v>
                </c:pt>
                <c:pt idx="16">
                  <c:v>0.31836946018645035</c:v>
                </c:pt>
                <c:pt idx="17">
                  <c:v>0</c:v>
                </c:pt>
                <c:pt idx="18">
                  <c:v>3.2975631172744362</c:v>
                </c:pt>
                <c:pt idx="19">
                  <c:v>0.36527789732536581</c:v>
                </c:pt>
                <c:pt idx="20">
                  <c:v>0.2605425342007317</c:v>
                </c:pt>
                <c:pt idx="21">
                  <c:v>0</c:v>
                </c:pt>
                <c:pt idx="22">
                  <c:v>1.6820702855311025</c:v>
                </c:pt>
                <c:pt idx="23">
                  <c:v>0.44935917205142917</c:v>
                </c:pt>
                <c:pt idx="24">
                  <c:v>0</c:v>
                </c:pt>
                <c:pt idx="25">
                  <c:v>4.4588760249746215</c:v>
                </c:pt>
                <c:pt idx="26">
                  <c:v>0.45840811328267744</c:v>
                </c:pt>
                <c:pt idx="27">
                  <c:v>0.34347900302467266</c:v>
                </c:pt>
                <c:pt idx="28">
                  <c:v>0</c:v>
                </c:pt>
                <c:pt idx="29">
                  <c:v>1.2826484895260091</c:v>
                </c:pt>
                <c:pt idx="30">
                  <c:v>0.53090664766405471</c:v>
                </c:pt>
                <c:pt idx="31">
                  <c:v>0</c:v>
                </c:pt>
                <c:pt idx="32">
                  <c:v>4.9965669416743026</c:v>
                </c:pt>
                <c:pt idx="33">
                  <c:v>0.69782880889209398</c:v>
                </c:pt>
                <c:pt idx="34">
                  <c:v>0.51614745401978301</c:v>
                </c:pt>
              </c:numCache>
            </c:numRef>
          </c:xVal>
          <c:yVal>
            <c:numRef>
              <c:f>'AA3 Zero Curv'!$AA$3:$AA$37</c:f>
              <c:numCache>
                <c:formatCode>0.0000</c:formatCode>
                <c:ptCount val="35"/>
                <c:pt idx="0">
                  <c:v>0</c:v>
                </c:pt>
                <c:pt idx="1">
                  <c:v>1.556447234694643</c:v>
                </c:pt>
                <c:pt idx="2">
                  <c:v>0.92434662835878445</c:v>
                </c:pt>
                <c:pt idx="3">
                  <c:v>0</c:v>
                </c:pt>
                <c:pt idx="4">
                  <c:v>1.1895129409077809</c:v>
                </c:pt>
                <c:pt idx="5">
                  <c:v>0.31214168927529601</c:v>
                </c:pt>
                <c:pt idx="6">
                  <c:v>0.23282404191719352</c:v>
                </c:pt>
                <c:pt idx="7">
                  <c:v>0</c:v>
                </c:pt>
                <c:pt idx="8">
                  <c:v>1.3044317730169086</c:v>
                </c:pt>
                <c:pt idx="9">
                  <c:v>0.82186077333318208</c:v>
                </c:pt>
                <c:pt idx="10">
                  <c:v>0</c:v>
                </c:pt>
                <c:pt idx="11">
                  <c:v>0.98570382797216705</c:v>
                </c:pt>
                <c:pt idx="12">
                  <c:v>0.30491265588962213</c:v>
                </c:pt>
                <c:pt idx="13">
                  <c:v>0.23051067457014932</c:v>
                </c:pt>
                <c:pt idx="14">
                  <c:v>0</c:v>
                </c:pt>
                <c:pt idx="15">
                  <c:v>1.4506622089303025</c:v>
                </c:pt>
                <c:pt idx="16">
                  <c:v>0.88172338160544006</c:v>
                </c:pt>
                <c:pt idx="17">
                  <c:v>0</c:v>
                </c:pt>
                <c:pt idx="18">
                  <c:v>1.1128035555197955</c:v>
                </c:pt>
                <c:pt idx="19">
                  <c:v>0.30978781525245447</c:v>
                </c:pt>
                <c:pt idx="20">
                  <c:v>0.23061057589280606</c:v>
                </c:pt>
                <c:pt idx="21">
                  <c:v>0</c:v>
                </c:pt>
                <c:pt idx="22">
                  <c:v>2.2124562698591697</c:v>
                </c:pt>
                <c:pt idx="23">
                  <c:v>1.0870130109696243</c:v>
                </c:pt>
                <c:pt idx="24">
                  <c:v>0</c:v>
                </c:pt>
                <c:pt idx="25">
                  <c:v>1.3285604341717163</c:v>
                </c:pt>
                <c:pt idx="26">
                  <c:v>0.31514471662049209</c:v>
                </c:pt>
                <c:pt idx="27">
                  <c:v>0.23093778977496515</c:v>
                </c:pt>
                <c:pt idx="28">
                  <c:v>0</c:v>
                </c:pt>
                <c:pt idx="29">
                  <c:v>1.2826484895260091</c:v>
                </c:pt>
                <c:pt idx="30">
                  <c:v>1.5495093342165394</c:v>
                </c:pt>
                <c:pt idx="31">
                  <c:v>0</c:v>
                </c:pt>
                <c:pt idx="32">
                  <c:v>1.8155467359970243</c:v>
                </c:pt>
                <c:pt idx="33">
                  <c:v>0.33439739252429351</c:v>
                </c:pt>
                <c:pt idx="34">
                  <c:v>0.24832782468340653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F-45DD-9681-8EB487466B70}"/>
            </c:ext>
          </c:extLst>
        </c:ser>
        <c:ser>
          <c:idx val="1"/>
          <c:order val="1"/>
          <c:tx>
            <c:strRef>
              <c:f>'AA3 Zero Curv'!$Y$41:$Y$42</c:f>
              <c:strCache>
                <c:ptCount val="2"/>
                <c:pt idx="0">
                  <c:v>0.00000000</c:v>
                </c:pt>
                <c:pt idx="1">
                  <c:v>4.99656694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'AA3 Zero Curv'!$Y$41:$Y$42</c:f>
              <c:numCache>
                <c:formatCode>0.00000000</c:formatCode>
                <c:ptCount val="2"/>
                <c:pt idx="0">
                  <c:v>0</c:v>
                </c:pt>
                <c:pt idx="1">
                  <c:v>4.9965669416743026</c:v>
                </c:pt>
              </c:numCache>
            </c:numRef>
          </c:xVal>
          <c:yVal>
            <c:numRef>
              <c:f>'AA3 Zero Curv'!$Z$41:$Z$42</c:f>
              <c:numCache>
                <c:formatCode>0.0000</c:formatCode>
                <c:ptCount val="2"/>
                <c:pt idx="0">
                  <c:v>0</c:v>
                </c:pt>
                <c:pt idx="1">
                  <c:v>4.9965669416743026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F-45DD-9681-8EB487466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579872"/>
        <c:axId val="1069108896"/>
      </c:scatterChart>
      <c:valAx>
        <c:axId val="12325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Radius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08896"/>
        <c:crosses val="autoZero"/>
        <c:crossBetween val="midCat"/>
      </c:valAx>
      <c:valAx>
        <c:axId val="10691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Radius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7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vs. </a:t>
            </a:r>
            <a:r>
              <a:rPr lang="en-US"/>
              <a:t>Error (1/m)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'AA1 Zero Curv'!$AB$2</c:f>
              <c:strCache>
                <c:ptCount val="1"/>
                <c:pt idx="0">
                  <c:v>Error (1/m)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 Zero Curv'!$Z$3:$Z$37</c:f>
              <c:numCache>
                <c:formatCode>0.0000</c:formatCode>
                <c:ptCount val="35"/>
                <c:pt idx="0">
                  <c:v>0</c:v>
                </c:pt>
                <c:pt idx="1">
                  <c:v>0.56868308429009995</c:v>
                </c:pt>
                <c:pt idx="2">
                  <c:v>2.3692945650000001</c:v>
                </c:pt>
                <c:pt idx="3">
                  <c:v>0</c:v>
                </c:pt>
                <c:pt idx="4">
                  <c:v>0.56215737426596191</c:v>
                </c:pt>
                <c:pt idx="5">
                  <c:v>0.52684374979079995</c:v>
                </c:pt>
                <c:pt idx="6">
                  <c:v>1.0780211550000001</c:v>
                </c:pt>
                <c:pt idx="7">
                  <c:v>0</c:v>
                </c:pt>
                <c:pt idx="8">
                  <c:v>1.0619533076654999</c:v>
                </c:pt>
                <c:pt idx="9">
                  <c:v>2.3988845400000001</c:v>
                </c:pt>
                <c:pt idx="10">
                  <c:v>0</c:v>
                </c:pt>
                <c:pt idx="11">
                  <c:v>0.63341411283015003</c:v>
                </c:pt>
                <c:pt idx="12">
                  <c:v>0.7797359771770499</c:v>
                </c:pt>
                <c:pt idx="13">
                  <c:v>1.264695975</c:v>
                </c:pt>
                <c:pt idx="14">
                  <c:v>0</c:v>
                </c:pt>
                <c:pt idx="15">
                  <c:v>1.0832441563140001</c:v>
                </c:pt>
                <c:pt idx="16">
                  <c:v>2.2627325999999996</c:v>
                </c:pt>
                <c:pt idx="17">
                  <c:v>0</c:v>
                </c:pt>
                <c:pt idx="18">
                  <c:v>0.59055055556474989</c:v>
                </c:pt>
                <c:pt idx="19">
                  <c:v>0.84791648698784994</c:v>
                </c:pt>
                <c:pt idx="20">
                  <c:v>0.85036807781789991</c:v>
                </c:pt>
                <c:pt idx="21">
                  <c:v>0</c:v>
                </c:pt>
                <c:pt idx="22">
                  <c:v>0.58351582205804997</c:v>
                </c:pt>
                <c:pt idx="23">
                  <c:v>1.9742615400000001</c:v>
                </c:pt>
                <c:pt idx="24">
                  <c:v>0</c:v>
                </c:pt>
                <c:pt idx="25">
                  <c:v>0.1386863059332</c:v>
                </c:pt>
                <c:pt idx="26">
                  <c:v>0.94816687499999996</c:v>
                </c:pt>
                <c:pt idx="27">
                  <c:v>1.3953803850000002</c:v>
                </c:pt>
                <c:pt idx="28">
                  <c:v>0</c:v>
                </c:pt>
                <c:pt idx="29">
                  <c:v>0.95795780505299999</c:v>
                </c:pt>
                <c:pt idx="30">
                  <c:v>2.6067968424405001</c:v>
                </c:pt>
                <c:pt idx="31">
                  <c:v>0</c:v>
                </c:pt>
                <c:pt idx="32">
                  <c:v>0.65664960022785002</c:v>
                </c:pt>
                <c:pt idx="33">
                  <c:v>0.99805344000000007</c:v>
                </c:pt>
                <c:pt idx="34">
                  <c:v>1.9750394549999999</c:v>
                </c:pt>
              </c:numCache>
            </c:numRef>
          </c:xVal>
          <c:yVal>
            <c:numRef>
              <c:f>'AA1 Zero Curv'!$AB$3:$AB$37</c:f>
              <c:numCache>
                <c:formatCode>0.000000</c:formatCode>
                <c:ptCount val="35"/>
                <c:pt idx="0">
                  <c:v>0</c:v>
                </c:pt>
                <c:pt idx="1">
                  <c:v>0.87237634001069242</c:v>
                </c:pt>
                <c:pt idx="2">
                  <c:v>3.266390772238184</c:v>
                </c:pt>
                <c:pt idx="3">
                  <c:v>0</c:v>
                </c:pt>
                <c:pt idx="4">
                  <c:v>0.58630338955703443</c:v>
                </c:pt>
                <c:pt idx="5">
                  <c:v>3.8557399243131156</c:v>
                </c:pt>
                <c:pt idx="6">
                  <c:v>5.7085368089472528</c:v>
                </c:pt>
                <c:pt idx="7">
                  <c:v>0</c:v>
                </c:pt>
                <c:pt idx="8">
                  <c:v>1.5151158467469266</c:v>
                </c:pt>
                <c:pt idx="9">
                  <c:v>3.9789507025145623</c:v>
                </c:pt>
                <c:pt idx="10">
                  <c:v>0</c:v>
                </c:pt>
                <c:pt idx="11">
                  <c:v>1.4123084463192106</c:v>
                </c:pt>
                <c:pt idx="12">
                  <c:v>6.2620220326949854</c:v>
                </c:pt>
                <c:pt idx="13">
                  <c:v>8.9547682964668223</c:v>
                </c:pt>
                <c:pt idx="14">
                  <c:v>0</c:v>
                </c:pt>
                <c:pt idx="15">
                  <c:v>1.4237644870438564</c:v>
                </c:pt>
                <c:pt idx="16">
                  <c:v>3.9181871789584246</c:v>
                </c:pt>
                <c:pt idx="17">
                  <c:v>0</c:v>
                </c:pt>
                <c:pt idx="18">
                  <c:v>1.3610364398667458</c:v>
                </c:pt>
                <c:pt idx="19">
                  <c:v>6.9889145526179774</c:v>
                </c:pt>
                <c:pt idx="20">
                  <c:v>9.5816514771474353</c:v>
                </c:pt>
                <c:pt idx="21">
                  <c:v>0</c:v>
                </c:pt>
                <c:pt idx="22">
                  <c:v>0.77523906671019949</c:v>
                </c:pt>
                <c:pt idx="23">
                  <c:v>3.1723814710142419</c:v>
                </c:pt>
                <c:pt idx="24">
                  <c:v>0</c:v>
                </c:pt>
                <c:pt idx="25">
                  <c:v>0.71897356043601379</c:v>
                </c:pt>
                <c:pt idx="26">
                  <c:v>6.1128220967641935</c:v>
                </c:pt>
                <c:pt idx="27">
                  <c:v>8.7952263039100522</c:v>
                </c:pt>
                <c:pt idx="28">
                  <c:v>0</c:v>
                </c:pt>
                <c:pt idx="29">
                  <c:v>1.0497171065178652</c:v>
                </c:pt>
                <c:pt idx="30">
                  <c:v>3.1905806624998374</c:v>
                </c:pt>
                <c:pt idx="31">
                  <c:v>0</c:v>
                </c:pt>
                <c:pt idx="32">
                  <c:v>0.91895862020428087</c:v>
                </c:pt>
                <c:pt idx="33">
                  <c:v>3.8489728401035359</c:v>
                </c:pt>
                <c:pt idx="34">
                  <c:v>6.0477566055586065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6-4585-B6A1-CD6436165AA2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'AA1 Zero Curv'!$V$41:$V$42</c:f>
              <c:numCache>
                <c:formatCode>0.00000000</c:formatCode>
                <c:ptCount val="2"/>
                <c:pt idx="0">
                  <c:v>0</c:v>
                </c:pt>
                <c:pt idx="1">
                  <c:v>8.7313476949255993</c:v>
                </c:pt>
              </c:numCache>
            </c:numRef>
          </c:xVal>
          <c:yVal>
            <c:numRef>
              <c:f>'AA1 Zero Curv'!$W$41:$W$42</c:f>
              <c:numCache>
                <c:formatCode>0.00000000</c:formatCode>
                <c:ptCount val="2"/>
                <c:pt idx="0">
                  <c:v>0</c:v>
                </c:pt>
                <c:pt idx="1">
                  <c:v>8.7313476949255993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6-4585-B6A1-CD6436165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221232"/>
        <c:axId val="1934472064"/>
      </c:scatterChart>
      <c:valAx>
        <c:axId val="19352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</a:t>
                </a:r>
                <a:r>
                  <a:rPr lang="en-US" baseline="0"/>
                  <a:t> (1/m)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72064"/>
        <c:crosses val="autoZero"/>
        <c:crossBetween val="midCat"/>
      </c:valAx>
      <c:valAx>
        <c:axId val="19344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(1/m): Calculated</a:t>
            </a:r>
            <a:r>
              <a:rPr lang="en-US" baseline="0"/>
              <a:t> vs. Measured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'AA1 Zero Curv'!$Z$2</c:f>
              <c:strCache>
                <c:ptCount val="1"/>
                <c:pt idx="0">
                  <c:v>Curvature (1/m)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 Zero Curv'!$W$3:$W$37</c:f>
              <c:numCache>
                <c:formatCode>0.0000</c:formatCode>
                <c:ptCount val="35"/>
                <c:pt idx="0">
                  <c:v>0</c:v>
                </c:pt>
                <c:pt idx="1">
                  <c:v>0.41734409147108725</c:v>
                </c:pt>
                <c:pt idx="2">
                  <c:v>1.1428505829235112</c:v>
                </c:pt>
                <c:pt idx="3">
                  <c:v>0</c:v>
                </c:pt>
                <c:pt idx="4">
                  <c:v>0.56215737426596191</c:v>
                </c:pt>
                <c:pt idx="5">
                  <c:v>3.4413327585813382</c:v>
                </c:pt>
                <c:pt idx="6">
                  <c:v>4.8470599845730868</c:v>
                </c:pt>
                <c:pt idx="7">
                  <c:v>0</c:v>
                </c:pt>
                <c:pt idx="8">
                  <c:v>0.51343211345035367</c:v>
                </c:pt>
                <c:pt idx="9">
                  <c:v>1.6919748646592507</c:v>
                </c:pt>
                <c:pt idx="10">
                  <c:v>0</c:v>
                </c:pt>
                <c:pt idx="11">
                  <c:v>0.82450982597763223</c:v>
                </c:pt>
                <c:pt idx="12">
                  <c:v>5.5421791867145167</c:v>
                </c:pt>
                <c:pt idx="13">
                  <c:v>7.7828058776982578</c:v>
                </c:pt>
                <c:pt idx="14">
                  <c:v>0</c:v>
                </c:pt>
                <c:pt idx="15">
                  <c:v>0.35101845973880197</c:v>
                </c:pt>
                <c:pt idx="16">
                  <c:v>1.6580961345968084</c:v>
                </c:pt>
                <c:pt idx="17">
                  <c:v>0</c:v>
                </c:pt>
                <c:pt idx="18">
                  <c:v>0.7730432156857665</c:v>
                </c:pt>
                <c:pt idx="19">
                  <c:v>6.1411466112910746</c:v>
                </c:pt>
                <c:pt idx="20">
                  <c:v>8.7313476949255993</c:v>
                </c:pt>
                <c:pt idx="21">
                  <c:v>0</c:v>
                </c:pt>
                <c:pt idx="22">
                  <c:v>0.19511079796800868</c:v>
                </c:pt>
                <c:pt idx="23">
                  <c:v>1.2278418850107902</c:v>
                </c:pt>
                <c:pt idx="24">
                  <c:v>0</c:v>
                </c:pt>
                <c:pt idx="25">
                  <c:v>0.58363885979315377</c:v>
                </c:pt>
                <c:pt idx="26">
                  <c:v>5.2234705519928344</c:v>
                </c:pt>
                <c:pt idx="27">
                  <c:v>7.4896183604092279</c:v>
                </c:pt>
                <c:pt idx="28">
                  <c:v>0</c:v>
                </c:pt>
                <c:pt idx="29">
                  <c:v>0.16926535617703803</c:v>
                </c:pt>
                <c:pt idx="30">
                  <c:v>0.60956409248183385</c:v>
                </c:pt>
                <c:pt idx="31">
                  <c:v>0</c:v>
                </c:pt>
                <c:pt idx="32">
                  <c:v>0.26350947141687597</c:v>
                </c:pt>
                <c:pt idx="33">
                  <c:v>3.0009912438120367</c:v>
                </c:pt>
                <c:pt idx="34">
                  <c:v>4.36508740411037</c:v>
                </c:pt>
              </c:numCache>
            </c:numRef>
          </c:xVal>
          <c:yVal>
            <c:numRef>
              <c:f>'AA1 Zero Curv'!$Z$3:$Z$37</c:f>
              <c:numCache>
                <c:formatCode>0.0000</c:formatCode>
                <c:ptCount val="35"/>
                <c:pt idx="0">
                  <c:v>0</c:v>
                </c:pt>
                <c:pt idx="1">
                  <c:v>0.56868308429009995</c:v>
                </c:pt>
                <c:pt idx="2">
                  <c:v>2.3692945650000001</c:v>
                </c:pt>
                <c:pt idx="3">
                  <c:v>0</c:v>
                </c:pt>
                <c:pt idx="4">
                  <c:v>0.56215737426596191</c:v>
                </c:pt>
                <c:pt idx="5">
                  <c:v>0.52684374979079995</c:v>
                </c:pt>
                <c:pt idx="6">
                  <c:v>1.0780211550000001</c:v>
                </c:pt>
                <c:pt idx="7">
                  <c:v>0</c:v>
                </c:pt>
                <c:pt idx="8">
                  <c:v>1.0619533076654999</c:v>
                </c:pt>
                <c:pt idx="9">
                  <c:v>2.3988845400000001</c:v>
                </c:pt>
                <c:pt idx="10">
                  <c:v>0</c:v>
                </c:pt>
                <c:pt idx="11">
                  <c:v>0.63341411283015003</c:v>
                </c:pt>
                <c:pt idx="12">
                  <c:v>0.7797359771770499</c:v>
                </c:pt>
                <c:pt idx="13">
                  <c:v>1.264695975</c:v>
                </c:pt>
                <c:pt idx="14">
                  <c:v>0</c:v>
                </c:pt>
                <c:pt idx="15">
                  <c:v>1.0832441563140001</c:v>
                </c:pt>
                <c:pt idx="16">
                  <c:v>2.2627325999999996</c:v>
                </c:pt>
                <c:pt idx="17">
                  <c:v>0</c:v>
                </c:pt>
                <c:pt idx="18">
                  <c:v>0.59055055556474989</c:v>
                </c:pt>
                <c:pt idx="19">
                  <c:v>0.84791648698784994</c:v>
                </c:pt>
                <c:pt idx="20">
                  <c:v>0.85036807781789991</c:v>
                </c:pt>
                <c:pt idx="21">
                  <c:v>0</c:v>
                </c:pt>
                <c:pt idx="22">
                  <c:v>0.58351582205804997</c:v>
                </c:pt>
                <c:pt idx="23">
                  <c:v>1.9742615400000001</c:v>
                </c:pt>
                <c:pt idx="24">
                  <c:v>0</c:v>
                </c:pt>
                <c:pt idx="25">
                  <c:v>0.1386863059332</c:v>
                </c:pt>
                <c:pt idx="26">
                  <c:v>0.94816687499999996</c:v>
                </c:pt>
                <c:pt idx="27">
                  <c:v>1.3953803850000002</c:v>
                </c:pt>
                <c:pt idx="28">
                  <c:v>0</c:v>
                </c:pt>
                <c:pt idx="29">
                  <c:v>0.95795780505299999</c:v>
                </c:pt>
                <c:pt idx="30">
                  <c:v>2.6067968424405001</c:v>
                </c:pt>
                <c:pt idx="31">
                  <c:v>0</c:v>
                </c:pt>
                <c:pt idx="32">
                  <c:v>0.65664960022785002</c:v>
                </c:pt>
                <c:pt idx="33">
                  <c:v>0.99805344000000007</c:v>
                </c:pt>
                <c:pt idx="34">
                  <c:v>1.9750394549999999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6-4A2A-BEAA-CDC02FC7C7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66-4A2A-BEAA-CDC02FC7C786}"/>
              </c:ext>
            </c:extLst>
          </c:dPt>
          <c:xVal>
            <c:numRef>
              <c:f>'AA1 Zero Curv'!$V$41:$V$42</c:f>
              <c:numCache>
                <c:formatCode>0.00000000</c:formatCode>
                <c:ptCount val="2"/>
                <c:pt idx="0">
                  <c:v>0</c:v>
                </c:pt>
                <c:pt idx="1">
                  <c:v>8.7313476949255993</c:v>
                </c:pt>
              </c:numCache>
            </c:numRef>
          </c:xVal>
          <c:yVal>
            <c:numRef>
              <c:f>'AA1 Zero Curv'!$W$41:$W$42</c:f>
              <c:numCache>
                <c:formatCode>0.00000000</c:formatCode>
                <c:ptCount val="2"/>
                <c:pt idx="0">
                  <c:v>0</c:v>
                </c:pt>
                <c:pt idx="1">
                  <c:v>8.7313476949255993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66-4A2A-BEAA-CDC02FC7C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536512"/>
        <c:axId val="1289764416"/>
      </c:scatterChart>
      <c:valAx>
        <c:axId val="13625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  <a:r>
                  <a:rPr lang="en-US" baseline="0"/>
                  <a:t> Curvature (1/m)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764416"/>
        <c:crosses val="autoZero"/>
        <c:crossBetween val="midCat"/>
      </c:valAx>
      <c:valAx>
        <c:axId val="12897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Radius (m): Calculated</a:t>
            </a:r>
            <a:r>
              <a:rPr lang="en-US" baseline="0"/>
              <a:t> vs. Measured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'AA1 Zero Curv'!$AA$2</c:f>
              <c:strCache>
                <c:ptCount val="1"/>
                <c:pt idx="0">
                  <c:v>Radius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 Zero Curv'!$X$3:$X$37</c:f>
              <c:numCache>
                <c:formatCode>0.0000</c:formatCode>
                <c:ptCount val="35"/>
                <c:pt idx="0">
                  <c:v>0</c:v>
                </c:pt>
                <c:pt idx="1">
                  <c:v>2.3961043667232031</c:v>
                </c:pt>
                <c:pt idx="2">
                  <c:v>0.87500502247801548</c:v>
                </c:pt>
                <c:pt idx="3">
                  <c:v>0</c:v>
                </c:pt>
                <c:pt idx="4">
                  <c:v>1.7788613042846799</c:v>
                </c:pt>
                <c:pt idx="5">
                  <c:v>0.29058509308824931</c:v>
                </c:pt>
                <c:pt idx="6">
                  <c:v>0.20631063019288728</c:v>
                </c:pt>
                <c:pt idx="7">
                  <c:v>0</c:v>
                </c:pt>
                <c:pt idx="8">
                  <c:v>1.947677158874666</c:v>
                </c:pt>
                <c:pt idx="9">
                  <c:v>0.59102532838239974</c:v>
                </c:pt>
                <c:pt idx="10">
                  <c:v>0</c:v>
                </c:pt>
                <c:pt idx="11">
                  <c:v>1.2128418224904558</c:v>
                </c:pt>
                <c:pt idx="12">
                  <c:v>0.18043444037268927</c:v>
                </c:pt>
                <c:pt idx="13">
                  <c:v>0.12848836469961489</c:v>
                </c:pt>
                <c:pt idx="14">
                  <c:v>0</c:v>
                </c:pt>
                <c:pt idx="15">
                  <c:v>2.8488530225564626</c:v>
                </c:pt>
                <c:pt idx="16">
                  <c:v>0.60310133962357093</c:v>
                </c:pt>
                <c:pt idx="17">
                  <c:v>0</c:v>
                </c:pt>
                <c:pt idx="18">
                  <c:v>1.2935887408479487</c:v>
                </c:pt>
                <c:pt idx="19">
                  <c:v>0.16283604077476446</c:v>
                </c:pt>
                <c:pt idx="20">
                  <c:v>0.11452985666590398</c:v>
                </c:pt>
                <c:pt idx="21">
                  <c:v>0</c:v>
                </c:pt>
                <c:pt idx="22">
                  <c:v>5.1252929638674578</c:v>
                </c:pt>
                <c:pt idx="23">
                  <c:v>0.8144371129603647</c:v>
                </c:pt>
                <c:pt idx="24">
                  <c:v>0</c:v>
                </c:pt>
                <c:pt idx="25">
                  <c:v>1.7133883106316943</c:v>
                </c:pt>
                <c:pt idx="26">
                  <c:v>0.1914435986661176</c:v>
                </c:pt>
                <c:pt idx="27">
                  <c:v>0.13351815164389239</c:v>
                </c:pt>
                <c:pt idx="28">
                  <c:v>0</c:v>
                </c:pt>
                <c:pt idx="29">
                  <c:v>5.9078834711698471</c:v>
                </c:pt>
                <c:pt idx="30">
                  <c:v>1.6405165795257237</c:v>
                </c:pt>
                <c:pt idx="31">
                  <c:v>0</c:v>
                </c:pt>
                <c:pt idx="32">
                  <c:v>3.7949300062083342</c:v>
                </c:pt>
                <c:pt idx="33">
                  <c:v>0.33322323151124589</c:v>
                </c:pt>
                <c:pt idx="34">
                  <c:v>0.22909048718207872</c:v>
                </c:pt>
              </c:numCache>
            </c:numRef>
          </c:xVal>
          <c:yVal>
            <c:numRef>
              <c:f>'AA1 Zero Curv'!$AA$3:$AA$37</c:f>
              <c:numCache>
                <c:formatCode>0.0000</c:formatCode>
                <c:ptCount val="35"/>
                <c:pt idx="0">
                  <c:v>0</c:v>
                </c:pt>
                <c:pt idx="1">
                  <c:v>1.7584486467508047</c:v>
                </c:pt>
                <c:pt idx="2">
                  <c:v>0.42206655718217967</c:v>
                </c:pt>
                <c:pt idx="3">
                  <c:v>0</c:v>
                </c:pt>
                <c:pt idx="4">
                  <c:v>1.7788613042846799</c:v>
                </c:pt>
                <c:pt idx="5">
                  <c:v>1.8980959732313076</c:v>
                </c:pt>
                <c:pt idx="6">
                  <c:v>0.92762558077999868</c:v>
                </c:pt>
                <c:pt idx="7">
                  <c:v>0</c:v>
                </c:pt>
                <c:pt idx="8">
                  <c:v>0.94166098714670199</c:v>
                </c:pt>
                <c:pt idx="9">
                  <c:v>0.41686041296510251</c:v>
                </c:pt>
                <c:pt idx="10">
                  <c:v>0</c:v>
                </c:pt>
                <c:pt idx="11">
                  <c:v>1.5787460047770516</c:v>
                </c:pt>
                <c:pt idx="12">
                  <c:v>1.2824853915557317</c:v>
                </c:pt>
                <c:pt idx="13">
                  <c:v>0.79070386857204955</c:v>
                </c:pt>
                <c:pt idx="14">
                  <c:v>0</c:v>
                </c:pt>
                <c:pt idx="15">
                  <c:v>0.92315291448489467</c:v>
                </c:pt>
                <c:pt idx="16">
                  <c:v>0.44194351555283207</c:v>
                </c:pt>
                <c:pt idx="17">
                  <c:v>0</c:v>
                </c:pt>
                <c:pt idx="18">
                  <c:v>1.693335126987882</c:v>
                </c:pt>
                <c:pt idx="19">
                  <c:v>1.1793614292752033</c:v>
                </c:pt>
                <c:pt idx="20">
                  <c:v>1.1759613584814537</c:v>
                </c:pt>
                <c:pt idx="21">
                  <c:v>0</c:v>
                </c:pt>
                <c:pt idx="22">
                  <c:v>1.7137495886110126</c:v>
                </c:pt>
                <c:pt idx="23">
                  <c:v>0.50651850311585367</c:v>
                </c:pt>
                <c:pt idx="24">
                  <c:v>0</c:v>
                </c:pt>
                <c:pt idx="25">
                  <c:v>7.2105172408418072</c:v>
                </c:pt>
                <c:pt idx="26">
                  <c:v>1.0546666693033333</c:v>
                </c:pt>
                <c:pt idx="27">
                  <c:v>0.71665046373716934</c:v>
                </c:pt>
                <c:pt idx="28">
                  <c:v>0</c:v>
                </c:pt>
                <c:pt idx="29">
                  <c:v>1.0438873139560401</c:v>
                </c:pt>
                <c:pt idx="30">
                  <c:v>0.38361255611457373</c:v>
                </c:pt>
                <c:pt idx="31">
                  <c:v>0</c:v>
                </c:pt>
                <c:pt idx="32">
                  <c:v>1.5228822185424482</c:v>
                </c:pt>
                <c:pt idx="33">
                  <c:v>1.0019503564859211</c:v>
                </c:pt>
                <c:pt idx="34">
                  <c:v>0.5063189990804513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7-49BC-9121-A667122CAE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07-49BC-9121-A667122CAED4}"/>
              </c:ext>
            </c:extLst>
          </c:dPt>
          <c:xVal>
            <c:numRef>
              <c:f>'AA1 Zero Curv'!$Y$41:$Y$42</c:f>
              <c:numCache>
                <c:formatCode>0.00000000</c:formatCode>
                <c:ptCount val="2"/>
                <c:pt idx="0">
                  <c:v>0</c:v>
                </c:pt>
                <c:pt idx="1">
                  <c:v>7.2105172408418072</c:v>
                </c:pt>
              </c:numCache>
            </c:numRef>
          </c:xVal>
          <c:yVal>
            <c:numRef>
              <c:f>'AA1 Zero Curv'!$Z$41:$Z$42</c:f>
              <c:numCache>
                <c:formatCode>0.0000</c:formatCode>
                <c:ptCount val="2"/>
                <c:pt idx="0">
                  <c:v>0</c:v>
                </c:pt>
                <c:pt idx="1">
                  <c:v>7.2105172408418072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7-49BC-9121-A667122CA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938704"/>
        <c:axId val="1289778976"/>
      </c:scatterChart>
      <c:valAx>
        <c:axId val="12889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  <a:r>
                  <a:rPr lang="en-US" baseline="0"/>
                  <a:t> Radius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778976"/>
        <c:crosses val="autoZero"/>
        <c:crossBetween val="midCat"/>
      </c:valAx>
      <c:valAx>
        <c:axId val="12897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Radius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3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vs. Error (1/m)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'AA2'!$Y$2</c:f>
              <c:strCache>
                <c:ptCount val="1"/>
                <c:pt idx="0">
                  <c:v>Error (1/m)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'AA2'!$X$3:$X$37</c:f>
              <c:numCache>
                <c:formatCode>0.00000000</c:formatCode>
                <c:ptCount val="35"/>
                <c:pt idx="0">
                  <c:v>-0.26383266484979995</c:v>
                </c:pt>
                <c:pt idx="1">
                  <c:v>0.39432232377644999</c:v>
                </c:pt>
                <c:pt idx="2">
                  <c:v>2.1686562149999995</c:v>
                </c:pt>
                <c:pt idx="3">
                  <c:v>-0.23480450006279999</c:v>
                </c:pt>
                <c:pt idx="4">
                  <c:v>0.4122359701485</c:v>
                </c:pt>
                <c:pt idx="5">
                  <c:v>3.4415272544849995</c:v>
                </c:pt>
                <c:pt idx="6">
                  <c:v>4.9684015050000001</c:v>
                </c:pt>
                <c:pt idx="7">
                  <c:v>-1.7198918599394999E-2</c:v>
                </c:pt>
                <c:pt idx="8">
                  <c:v>0.44953385758679998</c:v>
                </c:pt>
                <c:pt idx="9">
                  <c:v>2.1042671549999996</c:v>
                </c:pt>
                <c:pt idx="10">
                  <c:v>-0.10169716221449999</c:v>
                </c:pt>
                <c:pt idx="11">
                  <c:v>0.38998991215785</c:v>
                </c:pt>
                <c:pt idx="12">
                  <c:v>3.408485058918</c:v>
                </c:pt>
                <c:pt idx="13">
                  <c:v>4.9583142749999993</c:v>
                </c:pt>
                <c:pt idx="14">
                  <c:v>6.3769811263890003E-2</c:v>
                </c:pt>
                <c:pt idx="15">
                  <c:v>0.49389538996844995</c:v>
                </c:pt>
                <c:pt idx="16">
                  <c:v>2.1757981649999998</c:v>
                </c:pt>
                <c:pt idx="17">
                  <c:v>-2.0993700775034999E-3</c:v>
                </c:pt>
                <c:pt idx="18">
                  <c:v>0.50487875622434997</c:v>
                </c:pt>
                <c:pt idx="19">
                  <c:v>3.4972984479495</c:v>
                </c:pt>
                <c:pt idx="20">
                  <c:v>4.8679959960375001</c:v>
                </c:pt>
                <c:pt idx="21">
                  <c:v>3.0278374179299999E-2</c:v>
                </c:pt>
                <c:pt idx="22">
                  <c:v>0.6018863306879999</c:v>
                </c:pt>
                <c:pt idx="23">
                  <c:v>2.2306876349999998</c:v>
                </c:pt>
                <c:pt idx="24">
                  <c:v>0.1036753958115</c:v>
                </c:pt>
                <c:pt idx="25">
                  <c:v>0.57790695684119986</c:v>
                </c:pt>
                <c:pt idx="26">
                  <c:v>3.5540812349999999</c:v>
                </c:pt>
                <c:pt idx="27">
                  <c:v>5.0036023799999993</c:v>
                </c:pt>
                <c:pt idx="28">
                  <c:v>0.11406451264844999</c:v>
                </c:pt>
                <c:pt idx="29">
                  <c:v>0.79298301985004993</c:v>
                </c:pt>
                <c:pt idx="30">
                  <c:v>2.4853961805870002</c:v>
                </c:pt>
                <c:pt idx="31">
                  <c:v>0.27324131695799997</c:v>
                </c:pt>
                <c:pt idx="32">
                  <c:v>0.80322267212564991</c:v>
                </c:pt>
                <c:pt idx="33">
                  <c:v>3.7269774899999999</c:v>
                </c:pt>
                <c:pt idx="34">
                  <c:v>5.3816690700000001</c:v>
                </c:pt>
              </c:numCache>
            </c:numRef>
          </c:xVal>
          <c:yVal>
            <c:numRef>
              <c:f>'AA2'!$Y$3:$Y$37</c:f>
              <c:numCache>
                <c:formatCode>0.000000</c:formatCode>
                <c:ptCount val="35"/>
                <c:pt idx="0">
                  <c:v>0.26383266484979995</c:v>
                </c:pt>
                <c:pt idx="1">
                  <c:v>1.0906086418066334</c:v>
                </c:pt>
                <c:pt idx="2">
                  <c:v>0.45790132787360205</c:v>
                </c:pt>
                <c:pt idx="3">
                  <c:v>0.23480450006279999</c:v>
                </c:pt>
                <c:pt idx="4">
                  <c:v>0.1565480213107219</c:v>
                </c:pt>
                <c:pt idx="5">
                  <c:v>1.2506204353179511</c:v>
                </c:pt>
                <c:pt idx="6">
                  <c:v>1.664157360002712</c:v>
                </c:pt>
                <c:pt idx="7">
                  <c:v>1.7198918599394999E-2</c:v>
                </c:pt>
                <c:pt idx="8">
                  <c:v>1.4107109558239785</c:v>
                </c:pt>
                <c:pt idx="9">
                  <c:v>2.4740033496310256</c:v>
                </c:pt>
                <c:pt idx="10">
                  <c:v>0.10169716221450001</c:v>
                </c:pt>
                <c:pt idx="11">
                  <c:v>0.4649814769408574</c:v>
                </c:pt>
                <c:pt idx="12">
                  <c:v>1.621099164109906</c:v>
                </c:pt>
                <c:pt idx="13">
                  <c:v>1.172389751561338</c:v>
                </c:pt>
                <c:pt idx="14">
                  <c:v>6.3769811263890003E-2</c:v>
                </c:pt>
                <c:pt idx="15">
                  <c:v>1.4919827427224635</c:v>
                </c:pt>
                <c:pt idx="16">
                  <c:v>4.0213497965913199</c:v>
                </c:pt>
                <c:pt idx="17">
                  <c:v>2.0993700775034999E-3</c:v>
                </c:pt>
                <c:pt idx="18">
                  <c:v>0.53626256350074608</c:v>
                </c:pt>
                <c:pt idx="19">
                  <c:v>2.9218197227676086</c:v>
                </c:pt>
                <c:pt idx="20">
                  <c:v>3.6943422488107123</c:v>
                </c:pt>
                <c:pt idx="21">
                  <c:v>3.0278374179299999E-2</c:v>
                </c:pt>
                <c:pt idx="22">
                  <c:v>1.5232068876689626</c:v>
                </c:pt>
                <c:pt idx="23">
                  <c:v>4.0884028072718923</c:v>
                </c:pt>
                <c:pt idx="24">
                  <c:v>0.1036753958115</c:v>
                </c:pt>
                <c:pt idx="25">
                  <c:v>0.41069668307908236</c:v>
                </c:pt>
                <c:pt idx="26">
                  <c:v>3.1640869772929343</c:v>
                </c:pt>
                <c:pt idx="27">
                  <c:v>4.6310020162173409</c:v>
                </c:pt>
                <c:pt idx="28">
                  <c:v>0.11406451264844999</c:v>
                </c:pt>
                <c:pt idx="29">
                  <c:v>1.223868156179299</c:v>
                </c:pt>
                <c:pt idx="30">
                  <c:v>3.8606025370229369</c:v>
                </c:pt>
                <c:pt idx="31">
                  <c:v>0.27324131695799997</c:v>
                </c:pt>
                <c:pt idx="32">
                  <c:v>0.14214711333564203</c:v>
                </c:pt>
                <c:pt idx="33">
                  <c:v>3.3990792074821603</c:v>
                </c:pt>
                <c:pt idx="34">
                  <c:v>4.8401935273162122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1-4D87-B0AC-99A88863680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381-4D87-B0AC-99A88863680D}"/>
              </c:ext>
            </c:extLst>
          </c:dPt>
          <c:xVal>
            <c:numRef>
              <c:f>'AA2'!$V$41:$V$42</c:f>
              <c:numCache>
                <c:formatCode>0.00000000</c:formatCode>
                <c:ptCount val="2"/>
                <c:pt idx="0">
                  <c:v>0</c:v>
                </c:pt>
                <c:pt idx="1">
                  <c:v>5.3816690700000001</c:v>
                </c:pt>
              </c:numCache>
            </c:numRef>
          </c:xVal>
          <c:yVal>
            <c:numRef>
              <c:f>'AA2'!$W$41:$W$42</c:f>
              <c:numCache>
                <c:formatCode>0.00000000</c:formatCode>
                <c:ptCount val="2"/>
                <c:pt idx="0">
                  <c:v>0</c:v>
                </c:pt>
                <c:pt idx="1">
                  <c:v>5.3816690700000001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1-4D87-B0AC-99A88863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80719"/>
        <c:axId val="681488559"/>
      </c:scatterChart>
      <c:valAx>
        <c:axId val="55848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88559"/>
        <c:crosses val="autoZero"/>
        <c:crossBetween val="midCat"/>
      </c:valAx>
      <c:valAx>
        <c:axId val="6814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8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vs. Error (1/m)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'AA2 Zero Curv'!$AB$2</c:f>
              <c:strCache>
                <c:ptCount val="1"/>
                <c:pt idx="0">
                  <c:v>Error (1/m)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 Zero Curv'!$Z$3:$Z$37</c:f>
              <c:numCache>
                <c:formatCode>0.0000</c:formatCode>
                <c:ptCount val="35"/>
                <c:pt idx="0">
                  <c:v>0</c:v>
                </c:pt>
                <c:pt idx="1">
                  <c:v>0.39432232377644999</c:v>
                </c:pt>
                <c:pt idx="2">
                  <c:v>2.1686562149999995</c:v>
                </c:pt>
                <c:pt idx="3">
                  <c:v>0</c:v>
                </c:pt>
                <c:pt idx="4">
                  <c:v>0.4122359701485</c:v>
                </c:pt>
                <c:pt idx="5">
                  <c:v>3.4415272544849995</c:v>
                </c:pt>
                <c:pt idx="6">
                  <c:v>4.9684015050000001</c:v>
                </c:pt>
                <c:pt idx="7">
                  <c:v>0</c:v>
                </c:pt>
                <c:pt idx="8">
                  <c:v>0.44953385758679998</c:v>
                </c:pt>
                <c:pt idx="9">
                  <c:v>2.1042671549999996</c:v>
                </c:pt>
                <c:pt idx="10">
                  <c:v>0</c:v>
                </c:pt>
                <c:pt idx="11">
                  <c:v>0.38998991215785</c:v>
                </c:pt>
                <c:pt idx="12">
                  <c:v>3.408485058918</c:v>
                </c:pt>
                <c:pt idx="13">
                  <c:v>4.9583142749999993</c:v>
                </c:pt>
                <c:pt idx="14">
                  <c:v>0</c:v>
                </c:pt>
                <c:pt idx="15">
                  <c:v>0.49389538996844995</c:v>
                </c:pt>
                <c:pt idx="16">
                  <c:v>2.1757981649999998</c:v>
                </c:pt>
                <c:pt idx="17">
                  <c:v>0</c:v>
                </c:pt>
                <c:pt idx="18">
                  <c:v>0.50487875622434997</c:v>
                </c:pt>
                <c:pt idx="19">
                  <c:v>3.4972984479495</c:v>
                </c:pt>
                <c:pt idx="20">
                  <c:v>4.8679959960375001</c:v>
                </c:pt>
                <c:pt idx="21">
                  <c:v>0</c:v>
                </c:pt>
                <c:pt idx="22">
                  <c:v>0.6018863306879999</c:v>
                </c:pt>
                <c:pt idx="23">
                  <c:v>2.2306876349999998</c:v>
                </c:pt>
                <c:pt idx="24">
                  <c:v>0</c:v>
                </c:pt>
                <c:pt idx="25">
                  <c:v>0.57790695684119986</c:v>
                </c:pt>
                <c:pt idx="26">
                  <c:v>3.5540812349999999</c:v>
                </c:pt>
                <c:pt idx="27">
                  <c:v>5.0036023799999993</c:v>
                </c:pt>
                <c:pt idx="28">
                  <c:v>0</c:v>
                </c:pt>
                <c:pt idx="29">
                  <c:v>0.79298301985004993</c:v>
                </c:pt>
                <c:pt idx="30">
                  <c:v>2.4853961805870002</c:v>
                </c:pt>
                <c:pt idx="31">
                  <c:v>0</c:v>
                </c:pt>
                <c:pt idx="32">
                  <c:v>0.80322267212564991</c:v>
                </c:pt>
                <c:pt idx="33">
                  <c:v>3.7269774899999999</c:v>
                </c:pt>
                <c:pt idx="34">
                  <c:v>5.3816690700000001</c:v>
                </c:pt>
              </c:numCache>
            </c:numRef>
          </c:xVal>
          <c:yVal>
            <c:numRef>
              <c:f>'AA2 Zero Curv'!$AB$3:$AB$37</c:f>
              <c:numCache>
                <c:formatCode>0.000000</c:formatCode>
                <c:ptCount val="35"/>
                <c:pt idx="0">
                  <c:v>0</c:v>
                </c:pt>
                <c:pt idx="1">
                  <c:v>1.0906086418066334</c:v>
                </c:pt>
                <c:pt idx="2">
                  <c:v>0.45790132787360205</c:v>
                </c:pt>
                <c:pt idx="3">
                  <c:v>0</c:v>
                </c:pt>
                <c:pt idx="4">
                  <c:v>0.1565480213107219</c:v>
                </c:pt>
                <c:pt idx="5">
                  <c:v>1.2506204353179511</c:v>
                </c:pt>
                <c:pt idx="6">
                  <c:v>1.664157360002712</c:v>
                </c:pt>
                <c:pt idx="7">
                  <c:v>0</c:v>
                </c:pt>
                <c:pt idx="8">
                  <c:v>1.4107109558239785</c:v>
                </c:pt>
                <c:pt idx="9">
                  <c:v>2.4740033496310256</c:v>
                </c:pt>
                <c:pt idx="10">
                  <c:v>0</c:v>
                </c:pt>
                <c:pt idx="11">
                  <c:v>0.4649814769408574</c:v>
                </c:pt>
                <c:pt idx="12">
                  <c:v>1.621099164109906</c:v>
                </c:pt>
                <c:pt idx="13">
                  <c:v>1.172389751561338</c:v>
                </c:pt>
                <c:pt idx="14">
                  <c:v>0</c:v>
                </c:pt>
                <c:pt idx="15">
                  <c:v>1.4919827427224635</c:v>
                </c:pt>
                <c:pt idx="16">
                  <c:v>4.0213497965913199</c:v>
                </c:pt>
                <c:pt idx="17">
                  <c:v>0</c:v>
                </c:pt>
                <c:pt idx="18">
                  <c:v>0.53626256350074608</c:v>
                </c:pt>
                <c:pt idx="19">
                  <c:v>2.9218197227676086</c:v>
                </c:pt>
                <c:pt idx="20">
                  <c:v>3.6943422488107123</c:v>
                </c:pt>
                <c:pt idx="21">
                  <c:v>0</c:v>
                </c:pt>
                <c:pt idx="22">
                  <c:v>1.5232068876689626</c:v>
                </c:pt>
                <c:pt idx="23">
                  <c:v>4.0884028072718923</c:v>
                </c:pt>
                <c:pt idx="24">
                  <c:v>0</c:v>
                </c:pt>
                <c:pt idx="25">
                  <c:v>0.41069668307908236</c:v>
                </c:pt>
                <c:pt idx="26">
                  <c:v>3.1640869772929343</c:v>
                </c:pt>
                <c:pt idx="27">
                  <c:v>4.6310020162173409</c:v>
                </c:pt>
                <c:pt idx="28">
                  <c:v>0</c:v>
                </c:pt>
                <c:pt idx="29">
                  <c:v>1.223868156179299</c:v>
                </c:pt>
                <c:pt idx="30">
                  <c:v>3.8606025370229369</c:v>
                </c:pt>
                <c:pt idx="31">
                  <c:v>0</c:v>
                </c:pt>
                <c:pt idx="32">
                  <c:v>0.14214711333564203</c:v>
                </c:pt>
                <c:pt idx="33">
                  <c:v>3.3990792074821603</c:v>
                </c:pt>
                <c:pt idx="34">
                  <c:v>4.8401935273162122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9-40B8-BB23-FCC831235BA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4D9-40B8-BB23-FCC831235BA8}"/>
              </c:ext>
            </c:extLst>
          </c:dPt>
          <c:xVal>
            <c:numRef>
              <c:f>'AA2 Zero Curv'!$V$41:$V$42</c:f>
              <c:numCache>
                <c:formatCode>0.00000000</c:formatCode>
                <c:ptCount val="2"/>
                <c:pt idx="0">
                  <c:v>0</c:v>
                </c:pt>
                <c:pt idx="1">
                  <c:v>10.157795588211451</c:v>
                </c:pt>
              </c:numCache>
            </c:numRef>
          </c:xVal>
          <c:yVal>
            <c:numRef>
              <c:f>'AA2 Zero Curv'!$W$41:$W$42</c:f>
              <c:numCache>
                <c:formatCode>0.00000000</c:formatCode>
                <c:ptCount val="2"/>
                <c:pt idx="0">
                  <c:v>0</c:v>
                </c:pt>
                <c:pt idx="1">
                  <c:v>10.157795588211451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D9-40B8-BB23-FCC831235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80719"/>
        <c:axId val="681488559"/>
      </c:scatterChart>
      <c:valAx>
        <c:axId val="55848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88559"/>
        <c:crosses val="autoZero"/>
        <c:crossBetween val="midCat"/>
      </c:valAx>
      <c:valAx>
        <c:axId val="6814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8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(1/m): Calculated vs. Measured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'AA2 Zero Curv'!$Z$2</c:f>
              <c:strCache>
                <c:ptCount val="1"/>
                <c:pt idx="0">
                  <c:v>Curvature (1/m)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 Zero Curv'!$W$3:$W$37</c:f>
              <c:numCache>
                <c:formatCode>0.0000</c:formatCode>
                <c:ptCount val="35"/>
                <c:pt idx="0">
                  <c:v>0</c:v>
                </c:pt>
                <c:pt idx="1">
                  <c:v>0.90966028700148538</c:v>
                </c:pt>
                <c:pt idx="2">
                  <c:v>1.7936903995976414</c:v>
                </c:pt>
                <c:pt idx="3">
                  <c:v>0</c:v>
                </c:pt>
                <c:pt idx="4">
                  <c:v>0.26570932527478153</c:v>
                </c:pt>
                <c:pt idx="5">
                  <c:v>2.8669562639627451</c:v>
                </c:pt>
                <c:pt idx="6">
                  <c:v>5.2035884792826659</c:v>
                </c:pt>
                <c:pt idx="7">
                  <c:v>0</c:v>
                </c:pt>
                <c:pt idx="8">
                  <c:v>1.5667631791809753</c:v>
                </c:pt>
                <c:pt idx="9">
                  <c:v>3.5387034521576672</c:v>
                </c:pt>
                <c:pt idx="10">
                  <c:v>0</c:v>
                </c:pt>
                <c:pt idx="11">
                  <c:v>0.60242899569918629</c:v>
                </c:pt>
                <c:pt idx="12">
                  <c:v>3.0527894393901707</c:v>
                </c:pt>
                <c:pt idx="13">
                  <c:v>4.9498874438598675</c:v>
                </c:pt>
                <c:pt idx="14">
                  <c:v>0</c:v>
                </c:pt>
                <c:pt idx="15">
                  <c:v>1.7868667972308152</c:v>
                </c:pt>
                <c:pt idx="16">
                  <c:v>5.4842908333889451</c:v>
                </c:pt>
                <c:pt idx="17">
                  <c:v>0</c:v>
                </c:pt>
                <c:pt idx="18">
                  <c:v>0.86944960283868999</c:v>
                </c:pt>
                <c:pt idx="19">
                  <c:v>5.4920390537395747</c:v>
                </c:pt>
                <c:pt idx="20">
                  <c:v>7.6998637712100111</c:v>
                </c:pt>
                <c:pt idx="21">
                  <c:v>0</c:v>
                </c:pt>
                <c:pt idx="22">
                  <c:v>2.0086748217328263</c:v>
                </c:pt>
                <c:pt idx="23">
                  <c:v>6.1985183237557093</c:v>
                </c:pt>
                <c:pt idx="24">
                  <c:v>0</c:v>
                </c:pt>
                <c:pt idx="25">
                  <c:v>0.93384676887317675</c:v>
                </c:pt>
                <c:pt idx="26">
                  <c:v>6.67842494940564</c:v>
                </c:pt>
                <c:pt idx="27">
                  <c:v>9.5798108986174686</c:v>
                </c:pt>
                <c:pt idx="28">
                  <c:v>0</c:v>
                </c:pt>
                <c:pt idx="29">
                  <c:v>1.967705803889011</c:v>
                </c:pt>
                <c:pt idx="30">
                  <c:v>6.3426011516620484</c:v>
                </c:pt>
                <c:pt idx="31">
                  <c:v>0</c:v>
                </c:pt>
                <c:pt idx="32">
                  <c:v>0.93593711667982638</c:v>
                </c:pt>
                <c:pt idx="33">
                  <c:v>7.0857389181428649</c:v>
                </c:pt>
                <c:pt idx="34">
                  <c:v>10.157795588211451</c:v>
                </c:pt>
              </c:numCache>
            </c:numRef>
          </c:xVal>
          <c:yVal>
            <c:numRef>
              <c:f>'AA2 Zero Curv'!$Z$3:$Z$37</c:f>
              <c:numCache>
                <c:formatCode>0.0000</c:formatCode>
                <c:ptCount val="35"/>
                <c:pt idx="0">
                  <c:v>0</c:v>
                </c:pt>
                <c:pt idx="1">
                  <c:v>0.39432232377644999</c:v>
                </c:pt>
                <c:pt idx="2">
                  <c:v>2.1686562149999995</c:v>
                </c:pt>
                <c:pt idx="3">
                  <c:v>0</c:v>
                </c:pt>
                <c:pt idx="4">
                  <c:v>0.4122359701485</c:v>
                </c:pt>
                <c:pt idx="5">
                  <c:v>3.4415272544849995</c:v>
                </c:pt>
                <c:pt idx="6">
                  <c:v>4.9684015050000001</c:v>
                </c:pt>
                <c:pt idx="7">
                  <c:v>0</c:v>
                </c:pt>
                <c:pt idx="8">
                  <c:v>0.44953385758679998</c:v>
                </c:pt>
                <c:pt idx="9">
                  <c:v>2.1042671549999996</c:v>
                </c:pt>
                <c:pt idx="10">
                  <c:v>0</c:v>
                </c:pt>
                <c:pt idx="11">
                  <c:v>0.38998991215785</c:v>
                </c:pt>
                <c:pt idx="12">
                  <c:v>3.408485058918</c:v>
                </c:pt>
                <c:pt idx="13">
                  <c:v>4.9583142749999993</c:v>
                </c:pt>
                <c:pt idx="14">
                  <c:v>0</c:v>
                </c:pt>
                <c:pt idx="15">
                  <c:v>0.49389538996844995</c:v>
                </c:pt>
                <c:pt idx="16">
                  <c:v>2.1757981649999998</c:v>
                </c:pt>
                <c:pt idx="17">
                  <c:v>0</c:v>
                </c:pt>
                <c:pt idx="18">
                  <c:v>0.50487875622434997</c:v>
                </c:pt>
                <c:pt idx="19">
                  <c:v>3.4972984479495</c:v>
                </c:pt>
                <c:pt idx="20">
                  <c:v>4.8679959960375001</c:v>
                </c:pt>
                <c:pt idx="21">
                  <c:v>0</c:v>
                </c:pt>
                <c:pt idx="22">
                  <c:v>0.6018863306879999</c:v>
                </c:pt>
                <c:pt idx="23">
                  <c:v>2.2306876349999998</c:v>
                </c:pt>
                <c:pt idx="24">
                  <c:v>0</c:v>
                </c:pt>
                <c:pt idx="25">
                  <c:v>0.57790695684119986</c:v>
                </c:pt>
                <c:pt idx="26">
                  <c:v>3.5540812349999999</c:v>
                </c:pt>
                <c:pt idx="27">
                  <c:v>5.0036023799999993</c:v>
                </c:pt>
                <c:pt idx="28">
                  <c:v>0</c:v>
                </c:pt>
                <c:pt idx="29">
                  <c:v>0.79298301985004993</c:v>
                </c:pt>
                <c:pt idx="30">
                  <c:v>2.4853961805870002</c:v>
                </c:pt>
                <c:pt idx="31">
                  <c:v>0</c:v>
                </c:pt>
                <c:pt idx="32">
                  <c:v>0.80322267212564991</c:v>
                </c:pt>
                <c:pt idx="33">
                  <c:v>3.7269774899999999</c:v>
                </c:pt>
                <c:pt idx="34">
                  <c:v>5.3816690700000001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B-4B16-BD9D-F59A4311DA6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'AA2 Zero Curv'!$V$41:$V$42</c:f>
              <c:numCache>
                <c:formatCode>0.00000000</c:formatCode>
                <c:ptCount val="2"/>
                <c:pt idx="0">
                  <c:v>0</c:v>
                </c:pt>
                <c:pt idx="1">
                  <c:v>10.157795588211451</c:v>
                </c:pt>
              </c:numCache>
            </c:numRef>
          </c:xVal>
          <c:yVal>
            <c:numRef>
              <c:f>'AA2 Zero Curv'!$W$41:$W$42</c:f>
              <c:numCache>
                <c:formatCode>0.00000000</c:formatCode>
                <c:ptCount val="2"/>
                <c:pt idx="0">
                  <c:v>0</c:v>
                </c:pt>
                <c:pt idx="1">
                  <c:v>10.157795588211451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B-4B16-BD9D-F59A4311D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856368"/>
        <c:axId val="1069131360"/>
      </c:scatterChart>
      <c:valAx>
        <c:axId val="122985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  <a:r>
                  <a:rPr lang="en-US" baseline="0"/>
                  <a:t> Curvature (1/m)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31360"/>
        <c:crosses val="autoZero"/>
        <c:crossBetween val="midCat"/>
      </c:valAx>
      <c:valAx>
        <c:axId val="10691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Curvature (1/m)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5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Radius (m): Calculated vs. Measured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'AA2 Zero Curv'!$AA$2</c:f>
              <c:strCache>
                <c:ptCount val="1"/>
                <c:pt idx="0">
                  <c:v>Radius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 Zero Curv'!$X$3:$X$37</c:f>
              <c:numCache>
                <c:formatCode>0.0000</c:formatCode>
                <c:ptCount val="35"/>
                <c:pt idx="0">
                  <c:v>0</c:v>
                </c:pt>
                <c:pt idx="1">
                  <c:v>1.0993114839566116</c:v>
                </c:pt>
                <c:pt idx="2">
                  <c:v>0.55750981341279349</c:v>
                </c:pt>
                <c:pt idx="3">
                  <c:v>0</c:v>
                </c:pt>
                <c:pt idx="4">
                  <c:v>3.7635111186476298</c:v>
                </c:pt>
                <c:pt idx="5">
                  <c:v>0.34880197252042722</c:v>
                </c:pt>
                <c:pt idx="6">
                  <c:v>0.19217507379404716</c:v>
                </c:pt>
                <c:pt idx="7">
                  <c:v>0</c:v>
                </c:pt>
                <c:pt idx="8">
                  <c:v>0.6382585532312226</c:v>
                </c:pt>
                <c:pt idx="9">
                  <c:v>0.28258937588858035</c:v>
                </c:pt>
                <c:pt idx="10">
                  <c:v>0</c:v>
                </c:pt>
                <c:pt idx="11">
                  <c:v>1.6599466611652516</c:v>
                </c:pt>
                <c:pt idx="12">
                  <c:v>0.32756926733858244</c:v>
                </c:pt>
                <c:pt idx="13">
                  <c:v>0.20202479578408578</c:v>
                </c:pt>
                <c:pt idx="14">
                  <c:v>0</c:v>
                </c:pt>
                <c:pt idx="15">
                  <c:v>0.55963880550567247</c:v>
                </c:pt>
                <c:pt idx="16">
                  <c:v>0.18233898062296292</c:v>
                </c:pt>
                <c:pt idx="17">
                  <c:v>0</c:v>
                </c:pt>
                <c:pt idx="18">
                  <c:v>1.1501529205776533</c:v>
                </c:pt>
                <c:pt idx="19">
                  <c:v>0.18208173507416917</c:v>
                </c:pt>
                <c:pt idx="20">
                  <c:v>0.12987242757969639</c:v>
                </c:pt>
                <c:pt idx="21">
                  <c:v>0</c:v>
                </c:pt>
                <c:pt idx="22">
                  <c:v>0.49784066050936437</c:v>
                </c:pt>
                <c:pt idx="23">
                  <c:v>0.16132887696201817</c:v>
                </c:pt>
                <c:pt idx="24">
                  <c:v>0</c:v>
                </c:pt>
                <c:pt idx="25">
                  <c:v>1.070839492443334</c:v>
                </c:pt>
                <c:pt idx="26">
                  <c:v>0.14973590443492174</c:v>
                </c:pt>
                <c:pt idx="27">
                  <c:v>0.10438619410998157</c:v>
                </c:pt>
                <c:pt idx="28">
                  <c:v>0</c:v>
                </c:pt>
                <c:pt idx="29">
                  <c:v>0.50820605296969756</c:v>
                </c:pt>
                <c:pt idx="30">
                  <c:v>0.15766402081549064</c:v>
                </c:pt>
                <c:pt idx="31">
                  <c:v>0</c:v>
                </c:pt>
                <c:pt idx="32">
                  <c:v>1.0684478499446974</c:v>
                </c:pt>
                <c:pt idx="33">
                  <c:v>0.14112854164574479</c:v>
                </c:pt>
                <c:pt idx="34">
                  <c:v>9.8446556766759716E-2</c:v>
                </c:pt>
              </c:numCache>
            </c:numRef>
          </c:xVal>
          <c:yVal>
            <c:numRef>
              <c:f>'AA2 Zero Curv'!$AA$3:$AA$37</c:f>
              <c:numCache>
                <c:formatCode>0.0000</c:formatCode>
                <c:ptCount val="35"/>
                <c:pt idx="0">
                  <c:v>0</c:v>
                </c:pt>
                <c:pt idx="1">
                  <c:v>2.5359964163908764</c:v>
                </c:pt>
                <c:pt idx="2">
                  <c:v>0.46111504123303387</c:v>
                </c:pt>
                <c:pt idx="3">
                  <c:v>0</c:v>
                </c:pt>
                <c:pt idx="4">
                  <c:v>2.425795108660143</c:v>
                </c:pt>
                <c:pt idx="5">
                  <c:v>0.29056867084135385</c:v>
                </c:pt>
                <c:pt idx="6">
                  <c:v>0.20127197832011767</c:v>
                </c:pt>
                <c:pt idx="7">
                  <c:v>0</c:v>
                </c:pt>
                <c:pt idx="8">
                  <c:v>2.2245265470508215</c:v>
                </c:pt>
                <c:pt idx="9">
                  <c:v>0.47522482952028028</c:v>
                </c:pt>
                <c:pt idx="10">
                  <c:v>0</c:v>
                </c:pt>
                <c:pt idx="11">
                  <c:v>2.5641688895666768</c:v>
                </c:pt>
                <c:pt idx="12">
                  <c:v>0.29338547264086967</c:v>
                </c:pt>
                <c:pt idx="13">
                  <c:v>0.20168144747137878</c:v>
                </c:pt>
                <c:pt idx="14">
                  <c:v>0</c:v>
                </c:pt>
                <c:pt idx="15">
                  <c:v>2.0247202551614829</c:v>
                </c:pt>
                <c:pt idx="16">
                  <c:v>0.45960145388761281</c:v>
                </c:pt>
                <c:pt idx="17">
                  <c:v>0</c:v>
                </c:pt>
                <c:pt idx="18">
                  <c:v>1.9806735531483444</c:v>
                </c:pt>
                <c:pt idx="19">
                  <c:v>0.2859349909317318</c:v>
                </c:pt>
                <c:pt idx="20">
                  <c:v>0.20542334069584076</c:v>
                </c:pt>
                <c:pt idx="21">
                  <c:v>0</c:v>
                </c:pt>
                <c:pt idx="22">
                  <c:v>1.6614432809213779</c:v>
                </c:pt>
                <c:pt idx="23">
                  <c:v>0.44829225944043938</c:v>
                </c:pt>
                <c:pt idx="24">
                  <c:v>0</c:v>
                </c:pt>
                <c:pt idx="25">
                  <c:v>1.7303823533565541</c:v>
                </c:pt>
                <c:pt idx="26">
                  <c:v>0.28136666943686223</c:v>
                </c:pt>
                <c:pt idx="27">
                  <c:v>0.19985600854238944</c:v>
                </c:pt>
                <c:pt idx="28">
                  <c:v>0</c:v>
                </c:pt>
                <c:pt idx="29">
                  <c:v>1.2610610504485913</c:v>
                </c:pt>
                <c:pt idx="30">
                  <c:v>0.40235034068645759</c:v>
                </c:pt>
                <c:pt idx="31">
                  <c:v>0</c:v>
                </c:pt>
                <c:pt idx="32">
                  <c:v>1.244984777824558</c:v>
                </c:pt>
                <c:pt idx="33">
                  <c:v>0.26831393607370568</c:v>
                </c:pt>
                <c:pt idx="34">
                  <c:v>0.1858159591370043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4-4B2A-9EFB-43C1E2D32C94}"/>
            </c:ext>
          </c:extLst>
        </c:ser>
        <c:ser>
          <c:idx val="1"/>
          <c:order val="1"/>
          <c:tx>
            <c:v>100% 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74-4B2A-9EFB-43C1E2D32C94}"/>
              </c:ext>
            </c:extLst>
          </c:dPt>
          <c:xVal>
            <c:numRef>
              <c:f>'AA2 Zero Curv'!$Y$41:$Y$42</c:f>
              <c:numCache>
                <c:formatCode>0.00000000</c:formatCode>
                <c:ptCount val="2"/>
                <c:pt idx="0">
                  <c:v>0</c:v>
                </c:pt>
                <c:pt idx="1">
                  <c:v>3.7635111186476298</c:v>
                </c:pt>
              </c:numCache>
            </c:numRef>
          </c:xVal>
          <c:yVal>
            <c:numRef>
              <c:f>'AA2 Zero Curv'!$Z$41:$Z$42</c:f>
              <c:numCache>
                <c:formatCode>0.0000</c:formatCode>
                <c:ptCount val="2"/>
                <c:pt idx="0">
                  <c:v>0</c:v>
                </c:pt>
                <c:pt idx="1">
                  <c:v>3.7635111186476298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4-4B2A-9EFB-43C1E2D32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103296"/>
        <c:axId val="1011343904"/>
      </c:scatterChart>
      <c:valAx>
        <c:axId val="13621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  <a:r>
                  <a:rPr lang="en-US" baseline="0"/>
                  <a:t> Radius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43904"/>
        <c:crosses val="autoZero"/>
        <c:crossBetween val="midCat"/>
      </c:valAx>
      <c:valAx>
        <c:axId val="10113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Radius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0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vs. Error (1/m)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'AA3'!$AB$2</c:f>
              <c:strCache>
                <c:ptCount val="1"/>
                <c:pt idx="0">
                  <c:v>Error (1/m)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'AA3'!$Z$3:$Z$37</c:f>
              <c:numCache>
                <c:formatCode>0.0000</c:formatCode>
                <c:ptCount val="35"/>
                <c:pt idx="0">
                  <c:v>0.58742609126969991</c:v>
                </c:pt>
                <c:pt idx="1">
                  <c:v>0.64248885391620003</c:v>
                </c:pt>
                <c:pt idx="2">
                  <c:v>1.08184524</c:v>
                </c:pt>
                <c:pt idx="3">
                  <c:v>0.51247563345629998</c:v>
                </c:pt>
                <c:pt idx="4">
                  <c:v>0.84068021928105008</c:v>
                </c:pt>
                <c:pt idx="5">
                  <c:v>3.2036733136214997</c:v>
                </c:pt>
                <c:pt idx="6">
                  <c:v>4.2950890799999994</c:v>
                </c:pt>
                <c:pt idx="7">
                  <c:v>0.58243634010435008</c:v>
                </c:pt>
                <c:pt idx="8">
                  <c:v>0.76661732770214996</c:v>
                </c:pt>
                <c:pt idx="9">
                  <c:v>1.2167511</c:v>
                </c:pt>
                <c:pt idx="10">
                  <c:v>0.67185351472184995</c:v>
                </c:pt>
                <c:pt idx="11">
                  <c:v>1.014503516799</c:v>
                </c:pt>
                <c:pt idx="12">
                  <c:v>3.2796277251344996</c:v>
                </c:pt>
                <c:pt idx="13">
                  <c:v>4.3381938899999994</c:v>
                </c:pt>
                <c:pt idx="14">
                  <c:v>0.51276867786884994</c:v>
                </c:pt>
                <c:pt idx="15">
                  <c:v>0.68934035355989987</c:v>
                </c:pt>
                <c:pt idx="16">
                  <c:v>1.134142545</c:v>
                </c:pt>
                <c:pt idx="17">
                  <c:v>0.55657299250604997</c:v>
                </c:pt>
                <c:pt idx="18">
                  <c:v>0.89863120497749993</c:v>
                </c:pt>
                <c:pt idx="19">
                  <c:v>3.2280159217530002</c:v>
                </c:pt>
                <c:pt idx="20">
                  <c:v>4.3363145689589997</c:v>
                </c:pt>
                <c:pt idx="21">
                  <c:v>0.28645928617739996</c:v>
                </c:pt>
                <c:pt idx="22">
                  <c:v>0.45198633465584992</c:v>
                </c:pt>
                <c:pt idx="23">
                  <c:v>0.91995219000000006</c:v>
                </c:pt>
                <c:pt idx="24">
                  <c:v>0.47461391460659996</c:v>
                </c:pt>
                <c:pt idx="25">
                  <c:v>0.75269440085609995</c:v>
                </c:pt>
                <c:pt idx="26">
                  <c:v>3.1731453749999998</c:v>
                </c:pt>
                <c:pt idx="27">
                  <c:v>4.3301704800000005</c:v>
                </c:pt>
                <c:pt idx="28">
                  <c:v>-6.1815622428359994E-2</c:v>
                </c:pt>
                <c:pt idx="29">
                  <c:v>0.15940725780509998</c:v>
                </c:pt>
                <c:pt idx="30">
                  <c:v>0.64536558632969998</c:v>
                </c:pt>
                <c:pt idx="31">
                  <c:v>0.13140562406775</c:v>
                </c:pt>
                <c:pt idx="32">
                  <c:v>0.55079826928874998</c:v>
                </c:pt>
                <c:pt idx="33">
                  <c:v>2.9904539399999996</c:v>
                </c:pt>
                <c:pt idx="34">
                  <c:v>4.0269349650000006</c:v>
                </c:pt>
              </c:numCache>
            </c:numRef>
          </c:xVal>
          <c:yVal>
            <c:numRef>
              <c:f>'AA3'!$AB$3:$AB$37</c:f>
              <c:numCache>
                <c:formatCode>0.000000</c:formatCode>
                <c:ptCount val="35"/>
                <c:pt idx="0">
                  <c:v>0.58742609126969991</c:v>
                </c:pt>
                <c:pt idx="1">
                  <c:v>0.99664162413822932</c:v>
                </c:pt>
                <c:pt idx="2">
                  <c:v>2.5336031557550345</c:v>
                </c:pt>
                <c:pt idx="3">
                  <c:v>0.51247563345629998</c:v>
                </c:pt>
                <c:pt idx="4">
                  <c:v>0.54777659209142116</c:v>
                </c:pt>
                <c:pt idx="5">
                  <c:v>1.0438842485933242</c:v>
                </c:pt>
                <c:pt idx="6">
                  <c:v>1.1876992841001912</c:v>
                </c:pt>
                <c:pt idx="7">
                  <c:v>0.58243634010435008</c:v>
                </c:pt>
                <c:pt idx="8">
                  <c:v>0.35377031175520235</c:v>
                </c:pt>
                <c:pt idx="9">
                  <c:v>2.2986417772765839</c:v>
                </c:pt>
                <c:pt idx="10">
                  <c:v>0.67185351472184995</c:v>
                </c:pt>
                <c:pt idx="11">
                  <c:v>0.67035579697322878</c:v>
                </c:pt>
                <c:pt idx="12">
                  <c:v>0.49304805701995047</c:v>
                </c:pt>
                <c:pt idx="13">
                  <c:v>0.2847237607756159</c:v>
                </c:pt>
                <c:pt idx="14">
                  <c:v>0.51276867786884994</c:v>
                </c:pt>
                <c:pt idx="15">
                  <c:v>0.27389108734908757</c:v>
                </c:pt>
                <c:pt idx="16">
                  <c:v>2.0215117515981138</c:v>
                </c:pt>
                <c:pt idx="17">
                  <c:v>0.55657299250604997</c:v>
                </c:pt>
                <c:pt idx="18">
                  <c:v>0.595613705926056</c:v>
                </c:pt>
                <c:pt idx="19">
                  <c:v>0.92884497009745604</c:v>
                </c:pt>
                <c:pt idx="20">
                  <c:v>1.0799991706740582</c:v>
                </c:pt>
                <c:pt idx="21">
                  <c:v>0.28645928617739996</c:v>
                </c:pt>
                <c:pt idx="22">
                  <c:v>0.34088852378264362</c:v>
                </c:pt>
                <c:pt idx="23">
                  <c:v>1.3312260741189497</c:v>
                </c:pt>
                <c:pt idx="24">
                  <c:v>0.47461391460659991</c:v>
                </c:pt>
                <c:pt idx="25">
                  <c:v>0.52979143669299611</c:v>
                </c:pt>
                <c:pt idx="26">
                  <c:v>1.5591254700886064</c:v>
                </c:pt>
                <c:pt idx="27">
                  <c:v>2.0052093359216112</c:v>
                </c:pt>
                <c:pt idx="28">
                  <c:v>6.1815622428359994E-2</c:v>
                </c:pt>
                <c:pt idx="29">
                  <c:v>0.67424229532643942</c:v>
                </c:pt>
                <c:pt idx="30">
                  <c:v>1.2715625586570387</c:v>
                </c:pt>
                <c:pt idx="31">
                  <c:v>0.13140562406775</c:v>
                </c:pt>
                <c:pt idx="32">
                  <c:v>0.36351398189201356</c:v>
                </c:pt>
                <c:pt idx="33">
                  <c:v>1.637983704046551</c:v>
                </c:pt>
                <c:pt idx="34">
                  <c:v>2.1043961309196577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F-4217-8A57-5DD5287450F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'AA3'!$V$41:$V$42</c:f>
              <c:numCache>
                <c:formatCode>0.00000000</c:formatCode>
                <c:ptCount val="2"/>
                <c:pt idx="0">
                  <c:v>0</c:v>
                </c:pt>
                <c:pt idx="1">
                  <c:v>4.3381938899999994</c:v>
                </c:pt>
              </c:numCache>
            </c:numRef>
          </c:xVal>
          <c:yVal>
            <c:numRef>
              <c:f>'AA3'!$Y$41:$Y$42</c:f>
              <c:numCache>
                <c:formatCode>0.00000000</c:formatCode>
                <c:ptCount val="2"/>
                <c:pt idx="0">
                  <c:v>0</c:v>
                </c:pt>
                <c:pt idx="1">
                  <c:v>4.3381938899999994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F-4217-8A57-5DD528745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07663"/>
        <c:axId val="681497295"/>
      </c:scatterChart>
      <c:valAx>
        <c:axId val="68640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97295"/>
        <c:crosses val="autoZero"/>
        <c:crossBetween val="midCat"/>
      </c:valAx>
      <c:valAx>
        <c:axId val="68149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0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37</xdr:row>
      <xdr:rowOff>133350</xdr:rowOff>
    </xdr:from>
    <xdr:to>
      <xdr:col>19</xdr:col>
      <xdr:colOff>434340</xdr:colOff>
      <xdr:row>61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35D1D3-9877-4B14-81C8-660DF847D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37</xdr:row>
      <xdr:rowOff>133350</xdr:rowOff>
    </xdr:from>
    <xdr:to>
      <xdr:col>19</xdr:col>
      <xdr:colOff>434340</xdr:colOff>
      <xdr:row>61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C4C34-89BF-41D0-A89C-7EACEA69B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76200</xdr:colOff>
      <xdr:row>43</xdr:row>
      <xdr:rowOff>99066</xdr:rowOff>
    </xdr:from>
    <xdr:to>
      <xdr:col>27</xdr:col>
      <xdr:colOff>190500</xdr:colOff>
      <xdr:row>62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44E807-9029-440B-BB90-E4FDC63FB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83820</xdr:colOff>
      <xdr:row>62</xdr:row>
      <xdr:rowOff>167646</xdr:rowOff>
    </xdr:from>
    <xdr:to>
      <xdr:col>27</xdr:col>
      <xdr:colOff>190500</xdr:colOff>
      <xdr:row>81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3B905A-258E-43E5-BF6A-A2D030E21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624840</xdr:colOff>
      <xdr:row>38</xdr:row>
      <xdr:rowOff>49530</xdr:rowOff>
    </xdr:from>
    <xdr:to>
      <xdr:col>17</xdr:col>
      <xdr:colOff>480060</xdr:colOff>
      <xdr:row>60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F1E795-2A1D-4A9C-8A1A-A5E0917A9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624840</xdr:colOff>
      <xdr:row>38</xdr:row>
      <xdr:rowOff>49530</xdr:rowOff>
    </xdr:from>
    <xdr:to>
      <xdr:col>17</xdr:col>
      <xdr:colOff>480060</xdr:colOff>
      <xdr:row>60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77F94-3432-4FD6-8211-6D0BD1D22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114300</xdr:colOff>
      <xdr:row>42</xdr:row>
      <xdr:rowOff>99066</xdr:rowOff>
    </xdr:from>
    <xdr:to>
      <xdr:col>26</xdr:col>
      <xdr:colOff>556260</xdr:colOff>
      <xdr:row>63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C664F-8313-4075-B35D-585388D6A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121920</xdr:colOff>
      <xdr:row>63</xdr:row>
      <xdr:rowOff>45726</xdr:rowOff>
    </xdr:from>
    <xdr:to>
      <xdr:col>26</xdr:col>
      <xdr:colOff>556260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E74E0A-D0C5-488A-B0AB-9ADFDC954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38</xdr:row>
      <xdr:rowOff>11430</xdr:rowOff>
    </xdr:from>
    <xdr:to>
      <xdr:col>19</xdr:col>
      <xdr:colOff>601980</xdr:colOff>
      <xdr:row>63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34659-8DA4-4B1C-B800-8868A1EB1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38</xdr:row>
      <xdr:rowOff>11430</xdr:rowOff>
    </xdr:from>
    <xdr:to>
      <xdr:col>19</xdr:col>
      <xdr:colOff>601980</xdr:colOff>
      <xdr:row>63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CFA8F-0A5E-4224-A0A8-72D816E4E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</xdr:colOff>
      <xdr:row>42</xdr:row>
      <xdr:rowOff>106686</xdr:rowOff>
    </xdr:from>
    <xdr:to>
      <xdr:col>27</xdr:col>
      <xdr:colOff>106680</xdr:colOff>
      <xdr:row>62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428CC-69C7-4381-8DB3-2E84C0FAB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68580</xdr:colOff>
      <xdr:row>63</xdr:row>
      <xdr:rowOff>6</xdr:rowOff>
    </xdr:from>
    <xdr:to>
      <xdr:col>27</xdr:col>
      <xdr:colOff>114300</xdr:colOff>
      <xdr:row>81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8478DE-58C8-4150-A15B-E189BEDD8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0B1B-0679-4AC2-A7C5-391CB1D66AE7}">
  <dimension ref="A1:C38"/>
  <sheetViews>
    <sheetView workbookViewId="0">
      <selection activeCell="G11" sqref="G11"/>
    </sheetView>
  </sheetViews>
  <sheetFormatPr defaultRowHeight="14.4" x14ac:dyDescent="0.3"/>
  <sheetData>
    <row r="1" spans="1:3" ht="15" thickBot="1" x14ac:dyDescent="0.35">
      <c r="A1" t="s">
        <v>26</v>
      </c>
    </row>
    <row r="2" spans="1:3" x14ac:dyDescent="0.3">
      <c r="A2" s="8" t="s">
        <v>22</v>
      </c>
      <c r="B2" s="9"/>
      <c r="C2" s="10"/>
    </row>
    <row r="3" spans="1:3" x14ac:dyDescent="0.3">
      <c r="A3" s="11">
        <v>-1.19E-5</v>
      </c>
      <c r="B3" s="7">
        <v>1.15E-4</v>
      </c>
      <c r="C3" s="12">
        <v>-1.54E-4</v>
      </c>
    </row>
    <row r="4" spans="1:3" x14ac:dyDescent="0.3">
      <c r="A4" s="11">
        <v>-1.3799999999999999E-3</v>
      </c>
      <c r="B4" s="7">
        <v>-1.76E-4</v>
      </c>
      <c r="C4" s="12">
        <v>-3.9899999999999999E-4</v>
      </c>
    </row>
    <row r="5" spans="1:3" x14ac:dyDescent="0.3">
      <c r="A5" s="11"/>
      <c r="B5" s="7"/>
      <c r="C5" s="12"/>
    </row>
    <row r="6" spans="1:3" x14ac:dyDescent="0.3">
      <c r="A6" s="11" t="s">
        <v>23</v>
      </c>
      <c r="B6" s="7"/>
      <c r="C6" s="12"/>
    </row>
    <row r="7" spans="1:3" x14ac:dyDescent="0.3">
      <c r="A7" s="11">
        <v>-6.3741999999999998E-4</v>
      </c>
      <c r="B7" s="7">
        <v>-2.3368E-4</v>
      </c>
      <c r="C7" s="12">
        <v>-1.3730999999999999E-3</v>
      </c>
    </row>
    <row r="8" spans="1:3" x14ac:dyDescent="0.3">
      <c r="A8" s="11">
        <v>-1.17062E-3</v>
      </c>
      <c r="B8" s="7">
        <v>-4.7563E-4</v>
      </c>
      <c r="C8" s="12">
        <v>-2.3766999999999999E-4</v>
      </c>
    </row>
    <row r="9" spans="1:3" x14ac:dyDescent="0.3">
      <c r="A9" s="11"/>
      <c r="B9" s="7"/>
      <c r="C9" s="12"/>
    </row>
    <row r="10" spans="1:3" x14ac:dyDescent="0.3">
      <c r="A10" s="11" t="s">
        <v>24</v>
      </c>
      <c r="B10" s="7"/>
      <c r="C10" s="12"/>
    </row>
    <row r="11" spans="1:3" x14ac:dyDescent="0.3">
      <c r="A11" s="11">
        <v>7.6628999999999998E-4</v>
      </c>
      <c r="B11" s="7">
        <v>-1.1406E-4</v>
      </c>
      <c r="C11" s="12">
        <v>1.04075E-3</v>
      </c>
    </row>
    <row r="12" spans="1:3" ht="15" thickBot="1" x14ac:dyDescent="0.35">
      <c r="A12" s="13">
        <v>1.2887700000000001E-3</v>
      </c>
      <c r="B12" s="14">
        <v>-1.2538999999999999E-4</v>
      </c>
      <c r="C12" s="15">
        <v>1.3936999999999999E-4</v>
      </c>
    </row>
    <row r="13" spans="1:3" ht="15" customHeight="1" x14ac:dyDescent="0.3"/>
    <row r="14" spans="1:3" x14ac:dyDescent="0.3">
      <c r="A14" t="s">
        <v>21</v>
      </c>
    </row>
    <row r="15" spans="1:3" x14ac:dyDescent="0.3">
      <c r="A15" t="s">
        <v>22</v>
      </c>
    </row>
    <row r="16" spans="1:3" x14ac:dyDescent="0.3">
      <c r="A16">
        <v>2.2717000000000001E-4</v>
      </c>
      <c r="B16">
        <v>1.0089E-4</v>
      </c>
      <c r="C16">
        <v>1.895E-4</v>
      </c>
    </row>
    <row r="17" spans="1:3" x14ac:dyDescent="0.3">
      <c r="A17">
        <v>7.4646000000000001E-4</v>
      </c>
      <c r="B17">
        <v>3.7317999999999997E-4</v>
      </c>
      <c r="C17">
        <v>4.2474E-4</v>
      </c>
    </row>
    <row r="19" spans="1:3" x14ac:dyDescent="0.3">
      <c r="A19" t="s">
        <v>23</v>
      </c>
    </row>
    <row r="20" spans="1:3" x14ac:dyDescent="0.3">
      <c r="A20">
        <v>-6.3750999999999999E-4</v>
      </c>
      <c r="B20">
        <v>-2.2047000000000001E-4</v>
      </c>
      <c r="C20">
        <v>-1.3707000000000001E-3</v>
      </c>
    </row>
    <row r="21" spans="1:3" x14ac:dyDescent="0.3">
      <c r="A21">
        <v>-1.1712300000000001E-3</v>
      </c>
      <c r="B21">
        <v>-4.5237000000000001E-4</v>
      </c>
      <c r="C21">
        <v>-2.3384E-4</v>
      </c>
    </row>
    <row r="23" spans="1:3" x14ac:dyDescent="0.3">
      <c r="A23" t="s">
        <v>24</v>
      </c>
    </row>
    <row r="24" spans="1:3" x14ac:dyDescent="0.3">
      <c r="A24">
        <v>7.4434999999999996E-4</v>
      </c>
      <c r="B24">
        <v>-1.3975000000000001E-4</v>
      </c>
      <c r="C24">
        <v>1.0239400000000001E-3</v>
      </c>
    </row>
    <row r="25" spans="1:3" x14ac:dyDescent="0.3">
      <c r="A25">
        <v>1.28626E-3</v>
      </c>
      <c r="B25">
        <v>-1.2833000000000001E-4</v>
      </c>
      <c r="C25">
        <v>1.3744000000000001E-4</v>
      </c>
    </row>
    <row r="27" spans="1:3" x14ac:dyDescent="0.3">
      <c r="A27" t="s">
        <v>25</v>
      </c>
    </row>
    <row r="28" spans="1:3" x14ac:dyDescent="0.3">
      <c r="A28" t="s">
        <v>22</v>
      </c>
    </row>
    <row r="29" spans="1:3" x14ac:dyDescent="0.3">
      <c r="A29" s="6">
        <v>-1.19E-5</v>
      </c>
      <c r="B29" s="6">
        <v>1.15E-4</v>
      </c>
      <c r="C29" s="6">
        <v>-1.54E-4</v>
      </c>
    </row>
    <row r="30" spans="1:3" x14ac:dyDescent="0.3">
      <c r="A30" s="6">
        <v>-1.3799999999999999E-3</v>
      </c>
      <c r="B30" s="6">
        <v>-1.76E-4</v>
      </c>
      <c r="C30" s="6">
        <v>-3.9899999999999999E-4</v>
      </c>
    </row>
    <row r="32" spans="1:3" x14ac:dyDescent="0.3">
      <c r="A32" t="s">
        <v>23</v>
      </c>
    </row>
    <row r="33" spans="1:3" x14ac:dyDescent="0.3">
      <c r="A33">
        <v>-6.3741999999999998E-4</v>
      </c>
      <c r="B33">
        <v>-2.3368E-4</v>
      </c>
      <c r="C33">
        <v>-1.3730999999999999E-3</v>
      </c>
    </row>
    <row r="34" spans="1:3" x14ac:dyDescent="0.3">
      <c r="A34">
        <v>-1.17062E-3</v>
      </c>
      <c r="B34">
        <v>-4.7563E-4</v>
      </c>
      <c r="C34">
        <v>-2.3766999999999999E-4</v>
      </c>
    </row>
    <row r="36" spans="1:3" x14ac:dyDescent="0.3">
      <c r="A36" t="s">
        <v>24</v>
      </c>
    </row>
    <row r="37" spans="1:3" x14ac:dyDescent="0.3">
      <c r="A37">
        <v>7.6628999999999998E-4</v>
      </c>
      <c r="B37">
        <v>-1.1406E-4</v>
      </c>
      <c r="C37">
        <v>1.04075E-3</v>
      </c>
    </row>
    <row r="38" spans="1:3" x14ac:dyDescent="0.3">
      <c r="A38">
        <v>1.2887700000000001E-3</v>
      </c>
      <c r="B38">
        <v>-1.2538999999999999E-4</v>
      </c>
      <c r="C38">
        <v>1.3936999999999999E-4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9F21-39E5-4EA4-9E5B-60A6C0E9A5FC}">
  <dimension ref="A1:Z42"/>
  <sheetViews>
    <sheetView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W17" sqref="W17"/>
    </sheetView>
  </sheetViews>
  <sheetFormatPr defaultRowHeight="14.4" x14ac:dyDescent="0.3"/>
  <cols>
    <col min="1" max="1" width="9.109375" bestFit="1" customWidth="1"/>
    <col min="3" max="3" width="11.5546875" bestFit="1" customWidth="1"/>
    <col min="4" max="4" width="12.21875" style="20" bestFit="1" customWidth="1"/>
    <col min="5" max="6" width="12" style="3" bestFit="1" customWidth="1"/>
    <col min="7" max="7" width="8.88671875" style="5"/>
    <col min="12" max="12" width="8.88671875" style="4"/>
    <col min="13" max="14" width="10.21875" style="2" bestFit="1" customWidth="1"/>
    <col min="21" max="21" width="11.21875" style="22" bestFit="1" customWidth="1"/>
    <col min="22" max="22" width="11.21875" style="3" bestFit="1" customWidth="1"/>
    <col min="23" max="23" width="18" style="3" bestFit="1" customWidth="1"/>
    <col min="24" max="24" width="14" bestFit="1" customWidth="1"/>
    <col min="25" max="25" width="10" bestFit="1" customWidth="1"/>
    <col min="26" max="26" width="12" bestFit="1" customWidth="1"/>
  </cols>
  <sheetData>
    <row r="1" spans="1:26" x14ac:dyDescent="0.3">
      <c r="A1" t="s">
        <v>10</v>
      </c>
      <c r="B1">
        <v>8.85</v>
      </c>
    </row>
    <row r="2" spans="1:26" x14ac:dyDescent="0.3">
      <c r="A2" t="s">
        <v>5</v>
      </c>
      <c r="B2" t="s">
        <v>6</v>
      </c>
      <c r="C2" t="s">
        <v>7</v>
      </c>
      <c r="D2" s="21" t="s">
        <v>16</v>
      </c>
      <c r="E2" s="3" t="s">
        <v>14</v>
      </c>
      <c r="F2" s="3" t="s">
        <v>15</v>
      </c>
      <c r="G2" s="16" t="s">
        <v>0</v>
      </c>
      <c r="H2" s="17" t="s">
        <v>17</v>
      </c>
      <c r="I2" s="17" t="s">
        <v>1</v>
      </c>
      <c r="J2" s="17" t="s">
        <v>17</v>
      </c>
      <c r="K2" s="17" t="s">
        <v>2</v>
      </c>
      <c r="L2" s="18" t="s">
        <v>17</v>
      </c>
      <c r="M2" s="2" t="s">
        <v>8</v>
      </c>
      <c r="N2" s="2" t="s">
        <v>9</v>
      </c>
      <c r="O2" s="19" t="s">
        <v>18</v>
      </c>
      <c r="P2" s="19" t="s">
        <v>19</v>
      </c>
      <c r="Q2" s="19" t="s">
        <v>20</v>
      </c>
      <c r="R2" t="s">
        <v>11</v>
      </c>
      <c r="S2" t="s">
        <v>12</v>
      </c>
      <c r="T2" t="s">
        <v>13</v>
      </c>
      <c r="U2" s="22" t="s">
        <v>3</v>
      </c>
      <c r="V2" s="3" t="s">
        <v>4</v>
      </c>
      <c r="W2" s="3" t="s">
        <v>29</v>
      </c>
      <c r="X2" s="24" t="s">
        <v>30</v>
      </c>
      <c r="Y2" s="24" t="s">
        <v>28</v>
      </c>
      <c r="Z2" s="23" t="s">
        <v>27</v>
      </c>
    </row>
    <row r="3" spans="1:26" x14ac:dyDescent="0.3">
      <c r="A3">
        <v>30</v>
      </c>
      <c r="B3">
        <v>20</v>
      </c>
      <c r="C3">
        <v>0</v>
      </c>
      <c r="D3" s="20">
        <v>2.2053017832E-5</v>
      </c>
      <c r="E3" s="3">
        <f>D3*COS(A3*PI()/180)</f>
        <v>1.9098473672623229E-5</v>
      </c>
      <c r="F3" s="3">
        <f>D3*SIN(A3*PI()/180)</f>
        <v>1.1026508915999998E-5</v>
      </c>
      <c r="G3" s="5">
        <v>1540.2282775612571</v>
      </c>
      <c r="H3">
        <v>8.867480864529594E-4</v>
      </c>
      <c r="I3">
        <v>1540.5342661510363</v>
      </c>
      <c r="J3">
        <v>8.4072463286061401E-4</v>
      </c>
      <c r="K3">
        <v>1540.7420821026624</v>
      </c>
      <c r="L3" s="4">
        <v>8.3305246904850645E-4</v>
      </c>
      <c r="M3" s="2">
        <f>$B$1*E3</f>
        <v>1.6902149200271555E-4</v>
      </c>
      <c r="N3" s="2">
        <f>$B$1*F3</f>
        <v>9.7584603906599986E-5</v>
      </c>
      <c r="O3">
        <f>G3-$G$3</f>
        <v>0</v>
      </c>
      <c r="P3">
        <f>I3-$I$3</f>
        <v>0</v>
      </c>
      <c r="Q3">
        <f>K3-$K$3</f>
        <v>0</v>
      </c>
      <c r="R3">
        <f>O3-AVERAGE($O3:$Q3)</f>
        <v>0</v>
      </c>
      <c r="S3">
        <f t="shared" ref="S3:T3" si="0">P3-AVERAGE($O3:$Q3)</f>
        <v>0</v>
      </c>
      <c r="T3">
        <f t="shared" si="0"/>
        <v>0</v>
      </c>
      <c r="U3" s="22">
        <f>SUM(R3*Calibration!$A$3+S3*Calibration!$B$3+T3*Calibration!$C$3)</f>
        <v>0</v>
      </c>
      <c r="V3" s="3">
        <f>SUM(R3*Calibration!$A$4+S3*Calibration!$B$4+T3*Calibration!$C$4)</f>
        <v>0</v>
      </c>
      <c r="W3" s="3">
        <f>(E3-U3)^2+(F3-V3)^2</f>
        <v>4.8633559549851003E-10</v>
      </c>
      <c r="X3" s="1">
        <f t="shared" ref="X3:X37" si="1">-D3*$B$1*1000</f>
        <v>-0.19516920781319999</v>
      </c>
      <c r="Y3" s="1">
        <f>SQRT(W3)*8.85*1000</f>
        <v>0.19516920781319999</v>
      </c>
      <c r="Z3" s="25">
        <f>$B$1*1000*SQRT(SUM(V3:V37)/COUNTA(V3:V37))</f>
        <v>128.80638596763026</v>
      </c>
    </row>
    <row r="4" spans="1:26" x14ac:dyDescent="0.3">
      <c r="A4">
        <v>30</v>
      </c>
      <c r="B4">
        <v>20</v>
      </c>
      <c r="C4">
        <v>1</v>
      </c>
      <c r="D4" s="20">
        <v>-6.4257975625999996E-5</v>
      </c>
      <c r="E4" s="3">
        <f t="shared" ref="E4:E37" si="2">D4*COS(A4*PI()/180)</f>
        <v>-5.5649039287877268E-5</v>
      </c>
      <c r="F4" s="3">
        <f t="shared" ref="F4:F37" si="3">D4*SIN(A4*PI()/180)</f>
        <v>-3.2128987812999991E-5</v>
      </c>
      <c r="G4" s="5">
        <v>1540.1961870487985</v>
      </c>
      <c r="H4">
        <v>8.9738611978203847E-4</v>
      </c>
      <c r="I4">
        <v>1540.575459334395</v>
      </c>
      <c r="J4">
        <v>8.3863652974563866E-4</v>
      </c>
      <c r="K4">
        <v>1540.7582761201825</v>
      </c>
      <c r="L4" s="4">
        <v>8.6756345608048297E-4</v>
      </c>
      <c r="M4" s="2">
        <f t="shared" ref="M4:M5" si="4">$B$1*E4</f>
        <v>-4.9249399769771382E-4</v>
      </c>
      <c r="N4" s="2">
        <f t="shared" ref="N4:N5" si="5">$B$1*F4</f>
        <v>-2.843415421450499E-4</v>
      </c>
      <c r="O4">
        <f t="shared" ref="O4:O5" si="6">G4-$G$3</f>
        <v>-3.2090512458580633E-2</v>
      </c>
      <c r="P4">
        <f t="shared" ref="P4:P5" si="7">I4-$I$3</f>
        <v>4.119318335870048E-2</v>
      </c>
      <c r="Q4">
        <f t="shared" ref="Q4:Q5" si="8">K4-$K$3</f>
        <v>1.619401752009253E-2</v>
      </c>
      <c r="R4">
        <f t="shared" ref="R4:R5" si="9">O4-AVERAGE($O4:$Q4)</f>
        <v>-4.0522741931984761E-2</v>
      </c>
      <c r="S4">
        <f t="shared" ref="S4:S5" si="10">P4-AVERAGE($O4:$Q4)</f>
        <v>3.2760953885296352E-2</v>
      </c>
      <c r="T4">
        <f t="shared" ref="T4:T5" si="11">Q4-AVERAGE($O4:$Q4)</f>
        <v>7.7617880466884035E-3</v>
      </c>
      <c r="U4" s="22">
        <f>SUM(R4*Calibration!$A$3+S4*Calibration!$B$3+T4*Calibration!$C$3)</f>
        <v>3.0544149666096856E-6</v>
      </c>
      <c r="V4" s="3">
        <f>SUM(R4*Calibration!$A$4+S4*Calibration!$B$4+T4*Calibration!$C$4)</f>
        <v>4.7058502551698128E-5</v>
      </c>
      <c r="W4" s="3">
        <f t="shared" ref="W4:W37" si="12">(E4-U4)^2+(F4-V4)^2</f>
        <v>9.7167541716677997E-9</v>
      </c>
      <c r="X4" s="1">
        <f t="shared" si="1"/>
        <v>0.56868308429009995</v>
      </c>
      <c r="Y4" s="1">
        <f t="shared" ref="Y4:Y37" si="13">SQRT(W4)*8.85*1000</f>
        <v>0.87237634001069242</v>
      </c>
    </row>
    <row r="5" spans="1:26" x14ac:dyDescent="0.3">
      <c r="A5">
        <v>30</v>
      </c>
      <c r="B5">
        <v>20</v>
      </c>
      <c r="C5">
        <v>3</v>
      </c>
      <c r="D5" s="20">
        <v>-2.6771690000000002E-4</v>
      </c>
      <c r="E5" s="3">
        <f t="shared" si="2"/>
        <v>-2.3184963642241822E-4</v>
      </c>
      <c r="F5" s="3">
        <f t="shared" si="3"/>
        <v>-1.3385844999999998E-4</v>
      </c>
      <c r="G5" s="5">
        <v>1540.1550616453192</v>
      </c>
      <c r="H5">
        <v>1.1596648216861646E-3</v>
      </c>
      <c r="I5">
        <v>1540.7145622120927</v>
      </c>
      <c r="J5">
        <v>9.5635209758557411E-4</v>
      </c>
      <c r="K5">
        <v>1540.6879041976631</v>
      </c>
      <c r="L5" s="4">
        <v>9.5988027254017769E-4</v>
      </c>
      <c r="M5" s="2">
        <f t="shared" si="4"/>
        <v>-2.0518692823384014E-3</v>
      </c>
      <c r="N5" s="2">
        <f t="shared" si="5"/>
        <v>-1.1846472824999998E-3</v>
      </c>
      <c r="O5">
        <f t="shared" si="6"/>
        <v>-7.3215915937907994E-2</v>
      </c>
      <c r="P5">
        <f t="shared" si="7"/>
        <v>0.18029606105642415</v>
      </c>
      <c r="Q5">
        <f t="shared" si="8"/>
        <v>-5.4177904999278326E-2</v>
      </c>
      <c r="R5">
        <f t="shared" si="9"/>
        <v>-9.0849995977653933E-2</v>
      </c>
      <c r="S5">
        <f t="shared" si="10"/>
        <v>0.1626619810166782</v>
      </c>
      <c r="T5">
        <f t="shared" si="11"/>
        <v>-7.1811985039024265E-2</v>
      </c>
      <c r="U5" s="22">
        <f>SUM(R5*Calibration!$A$3+S5*Calibration!$B$3+T5*Calibration!$C$3)</f>
        <v>3.084628846506181E-5</v>
      </c>
      <c r="V5" s="3">
        <f>SUM(R5*Calibration!$A$4+S5*Calibration!$B$4+T5*Calibration!$C$4)</f>
        <v>1.2539746782079774E-4</v>
      </c>
      <c r="W5" s="3">
        <f t="shared" si="12"/>
        <v>1.3622277987759279E-7</v>
      </c>
      <c r="X5" s="1">
        <f t="shared" si="1"/>
        <v>2.3692945650000001</v>
      </c>
      <c r="Y5" s="1">
        <f t="shared" si="13"/>
        <v>3.266390772238184</v>
      </c>
    </row>
    <row r="6" spans="1:26" x14ac:dyDescent="0.3">
      <c r="A6">
        <v>30</v>
      </c>
      <c r="B6">
        <v>45</v>
      </c>
      <c r="C6">
        <v>0</v>
      </c>
      <c r="D6" s="20">
        <v>6.9137301960999999E-5</v>
      </c>
      <c r="E6" s="3">
        <f t="shared" si="2"/>
        <v>5.9874659847341693E-5</v>
      </c>
      <c r="F6" s="3">
        <f t="shared" si="3"/>
        <v>3.4568650980499993E-5</v>
      </c>
      <c r="G6" s="5">
        <v>1540.2380780900592</v>
      </c>
      <c r="H6">
        <v>1.0542492051163145E-3</v>
      </c>
      <c r="I6">
        <v>1540.5433967133486</v>
      </c>
      <c r="J6">
        <v>7.8374672878386571E-4</v>
      </c>
      <c r="K6">
        <v>1540.7380104804024</v>
      </c>
      <c r="L6" s="4">
        <v>9.1188721605672005E-4</v>
      </c>
      <c r="M6" s="2">
        <f t="shared" ref="M6" si="14">$B$1*E6</f>
        <v>5.29890739648974E-4</v>
      </c>
      <c r="N6" s="2">
        <f t="shared" ref="N6" si="15">$B$1*F6</f>
        <v>3.0593256117742492E-4</v>
      </c>
      <c r="O6">
        <f>G6-$G$6</f>
        <v>0</v>
      </c>
      <c r="P6">
        <f>I6-$I$6</f>
        <v>0</v>
      </c>
      <c r="Q6">
        <f>K6-$K$6</f>
        <v>0</v>
      </c>
      <c r="R6">
        <f t="shared" ref="R6" si="16">O6-AVERAGE($O6:$Q6)</f>
        <v>0</v>
      </c>
      <c r="S6">
        <f t="shared" ref="S6" si="17">P6-AVERAGE($O6:$Q6)</f>
        <v>0</v>
      </c>
      <c r="T6">
        <f t="shared" ref="T6" si="18">Q6-AVERAGE($O6:$Q6)</f>
        <v>0</v>
      </c>
      <c r="U6" s="22">
        <f>SUM(R6*Calibration!$A$3+S6*Calibration!$B$3+T6*Calibration!$C$3)</f>
        <v>0</v>
      </c>
      <c r="V6" s="3">
        <f>SUM(R6*Calibration!$A$4+S6*Calibration!$B$4+T6*Calibration!$C$4)</f>
        <v>0</v>
      </c>
      <c r="W6" s="3">
        <f t="shared" si="12"/>
        <v>4.7799665224464944E-9</v>
      </c>
      <c r="X6" s="1">
        <f t="shared" si="1"/>
        <v>-0.61186512235484991</v>
      </c>
      <c r="Y6" s="1">
        <f t="shared" si="13"/>
        <v>0.61186512235484991</v>
      </c>
    </row>
    <row r="7" spans="1:26" x14ac:dyDescent="0.3">
      <c r="A7">
        <v>30</v>
      </c>
      <c r="B7">
        <v>45</v>
      </c>
      <c r="C7">
        <v>1</v>
      </c>
      <c r="D7" s="20">
        <v>-3.8588779364000003E-6</v>
      </c>
      <c r="E7" s="3">
        <f t="shared" si="2"/>
        <v>-3.3418863230256721E-6</v>
      </c>
      <c r="F7" s="3">
        <f t="shared" si="3"/>
        <v>-1.9294389681999997E-6</v>
      </c>
      <c r="G7" s="5">
        <v>1540.1987204766531</v>
      </c>
      <c r="H7">
        <v>8.9499596293569753E-4</v>
      </c>
      <c r="I7">
        <v>1540.6286354260192</v>
      </c>
      <c r="J7">
        <v>8.8775263434297334E-4</v>
      </c>
      <c r="K7">
        <v>1540.7082583154504</v>
      </c>
      <c r="L7" s="4">
        <v>9.6473756199237138E-4</v>
      </c>
      <c r="M7" s="2">
        <f t="shared" ref="M7:M9" si="19">$B$1*E7</f>
        <v>-2.9575693958777196E-5</v>
      </c>
      <c r="N7" s="2">
        <f t="shared" ref="N7:N9" si="20">$B$1*F7</f>
        <v>-1.7075534868569996E-5</v>
      </c>
      <c r="O7">
        <f t="shared" ref="O7:O9" si="21">G7-$G$6</f>
        <v>-3.9357613406082237E-2</v>
      </c>
      <c r="P7">
        <f t="shared" ref="P7:P9" si="22">I7-$I$6</f>
        <v>8.5238712670616223E-2</v>
      </c>
      <c r="Q7">
        <f t="shared" ref="Q7:Q9" si="23">K7-$K$6</f>
        <v>-2.9752164952014937E-2</v>
      </c>
      <c r="R7">
        <f t="shared" ref="R7:R9" si="24">O7-AVERAGE($O7:$Q7)</f>
        <v>-4.4733924843588589E-2</v>
      </c>
      <c r="S7">
        <f t="shared" ref="S7:S9" si="25">P7-AVERAGE($O7:$Q7)</f>
        <v>7.9862401233109878E-2</v>
      </c>
      <c r="T7">
        <f t="shared" ref="T7:T9" si="26">Q7-AVERAGE($O7:$Q7)</f>
        <v>-3.5128476389521289E-2</v>
      </c>
      <c r="U7" s="22">
        <f>SUM(R7*Calibration!$A$3+S7*Calibration!$B$3+T7*Calibration!$C$3)</f>
        <v>1.5126295211432618E-5</v>
      </c>
      <c r="V7" s="3">
        <f>SUM(R7*Calibration!$A$4+S7*Calibration!$B$4+T7*Calibration!$C$4)</f>
        <v>6.1693295746543907E-5</v>
      </c>
      <c r="W7" s="3">
        <f t="shared" si="12"/>
        <v>4.3889261017723851E-9</v>
      </c>
      <c r="X7" s="1">
        <f t="shared" si="1"/>
        <v>3.4151069737140001E-2</v>
      </c>
      <c r="Y7" s="1">
        <f t="shared" si="13"/>
        <v>0.58630338955703443</v>
      </c>
    </row>
    <row r="8" spans="1:26" x14ac:dyDescent="0.3">
      <c r="A8">
        <v>30</v>
      </c>
      <c r="B8">
        <v>45</v>
      </c>
      <c r="C8">
        <v>5</v>
      </c>
      <c r="D8" s="20">
        <v>-5.9530367207999997E-5</v>
      </c>
      <c r="E8" s="3">
        <f t="shared" si="2"/>
        <v>-5.1554810298744106E-5</v>
      </c>
      <c r="F8" s="3">
        <f t="shared" si="3"/>
        <v>-2.9765183603999995E-5</v>
      </c>
      <c r="G8" s="5">
        <v>1540.0313918240925</v>
      </c>
      <c r="H8">
        <v>9.8891035278202274E-4</v>
      </c>
      <c r="I8">
        <v>1541.1758733638271</v>
      </c>
      <c r="J8">
        <v>1.1493588626052635E-3</v>
      </c>
      <c r="K8">
        <v>1540.4045997364833</v>
      </c>
      <c r="L8" s="4">
        <v>8.266571396317922E-4</v>
      </c>
      <c r="M8" s="2">
        <f t="shared" si="19"/>
        <v>-4.5626007114388532E-4</v>
      </c>
      <c r="N8" s="2">
        <f t="shared" si="20"/>
        <v>-2.6342187489539995E-4</v>
      </c>
      <c r="O8">
        <f t="shared" si="21"/>
        <v>-0.20668626596670947</v>
      </c>
      <c r="P8">
        <f t="shared" si="22"/>
        <v>0.63247665047856572</v>
      </c>
      <c r="Q8">
        <f t="shared" si="23"/>
        <v>-0.33341074391910297</v>
      </c>
      <c r="R8">
        <f t="shared" si="24"/>
        <v>-0.23747947949762724</v>
      </c>
      <c r="S8">
        <f t="shared" si="25"/>
        <v>0.60168343694764792</v>
      </c>
      <c r="T8">
        <f t="shared" si="26"/>
        <v>-0.36420395745002071</v>
      </c>
      <c r="U8" s="22">
        <f>SUM(R8*Calibration!$A$3+S8*Calibration!$B$3+T8*Calibration!$C$3)</f>
        <v>1.2810701050230446E-4</v>
      </c>
      <c r="V8" s="3">
        <f>SUM(R8*Calibration!$A$4+S8*Calibration!$B$4+T8*Calibration!$C$4)</f>
        <v>3.6714277582649782E-4</v>
      </c>
      <c r="W8" s="3">
        <f t="shared" si="12"/>
        <v>1.898142981128298E-7</v>
      </c>
      <c r="X8" s="1">
        <f t="shared" si="1"/>
        <v>0.52684374979079995</v>
      </c>
      <c r="Y8" s="1">
        <f t="shared" si="13"/>
        <v>3.8557399243131156</v>
      </c>
    </row>
    <row r="9" spans="1:26" x14ac:dyDescent="0.3">
      <c r="A9">
        <v>30</v>
      </c>
      <c r="B9">
        <v>45</v>
      </c>
      <c r="C9">
        <v>9</v>
      </c>
      <c r="D9" s="20">
        <v>-1.2181029999999999E-4</v>
      </c>
      <c r="E9" s="3">
        <f t="shared" si="2"/>
        <v>-1.0549081424260361E-4</v>
      </c>
      <c r="F9" s="3">
        <f t="shared" si="3"/>
        <v>-6.0905149999999991E-5</v>
      </c>
      <c r="G9" s="5">
        <v>1539.9512996162614</v>
      </c>
      <c r="H9">
        <v>9.103430472545336E-4</v>
      </c>
      <c r="I9">
        <v>1541.4411028683676</v>
      </c>
      <c r="J9">
        <v>1.4245742347256246E-3</v>
      </c>
      <c r="K9">
        <v>1540.2662720225876</v>
      </c>
      <c r="L9" s="4">
        <v>1.0586731251616159E-3</v>
      </c>
      <c r="M9" s="2">
        <f t="shared" si="19"/>
        <v>-9.3359370604704194E-4</v>
      </c>
      <c r="N9" s="2">
        <f t="shared" si="20"/>
        <v>-5.3901057749999989E-4</v>
      </c>
      <c r="O9">
        <f t="shared" si="21"/>
        <v>-0.28677847379776722</v>
      </c>
      <c r="P9">
        <f t="shared" si="22"/>
        <v>0.89770615501902284</v>
      </c>
      <c r="Q9">
        <f t="shared" si="23"/>
        <v>-0.4717384578148085</v>
      </c>
      <c r="R9">
        <f t="shared" si="24"/>
        <v>-0.33317488159991626</v>
      </c>
      <c r="S9">
        <f t="shared" si="25"/>
        <v>0.8513097472168738</v>
      </c>
      <c r="T9">
        <f t="shared" si="26"/>
        <v>-0.51813486561695754</v>
      </c>
      <c r="U9" s="22">
        <f>SUM(R9*Calibration!$A$3+S9*Calibration!$B$3+T9*Calibration!$C$3)</f>
        <v>1.8165817132599095E-4</v>
      </c>
      <c r="V9" s="3">
        <f>SUM(R9*Calibration!$A$4+S9*Calibration!$B$4+T9*Calibration!$C$4)</f>
        <v>5.1668663247888061E-4</v>
      </c>
      <c r="W9" s="3">
        <f t="shared" si="12"/>
        <v>4.1606680710020353E-7</v>
      </c>
      <c r="X9" s="1">
        <f t="shared" si="1"/>
        <v>1.0780211550000001</v>
      </c>
      <c r="Y9" s="1">
        <f t="shared" si="13"/>
        <v>5.7085368089472528</v>
      </c>
    </row>
    <row r="10" spans="1:26" x14ac:dyDescent="0.3">
      <c r="A10">
        <v>60</v>
      </c>
      <c r="B10">
        <v>20</v>
      </c>
      <c r="C10">
        <v>0</v>
      </c>
      <c r="D10" s="20">
        <v>-3.0541781057999999E-5</v>
      </c>
      <c r="E10" s="3">
        <f t="shared" si="2"/>
        <v>-1.5270890529000003E-5</v>
      </c>
      <c r="F10" s="3">
        <f t="shared" si="3"/>
        <v>-2.6449958273050369E-5</v>
      </c>
      <c r="G10" s="5">
        <v>1540.2656940764296</v>
      </c>
      <c r="H10">
        <v>9.3804674577113159E-4</v>
      </c>
      <c r="I10">
        <v>1540.5476025075145</v>
      </c>
      <c r="J10">
        <v>9.3680894698229165E-4</v>
      </c>
      <c r="K10">
        <v>1540.7185659084419</v>
      </c>
      <c r="L10" s="4">
        <v>9.54773779263871E-4</v>
      </c>
      <c r="M10" s="2">
        <f t="shared" ref="M10:M30" si="27">$B$1*E10</f>
        <v>-1.3514738118165003E-4</v>
      </c>
      <c r="N10" s="2">
        <f t="shared" ref="N10:N30" si="28">$B$1*F10</f>
        <v>-2.3408213071649575E-4</v>
      </c>
      <c r="O10">
        <f>G10-$G$10</f>
        <v>0</v>
      </c>
      <c r="P10">
        <f>I10-$I$10</f>
        <v>0</v>
      </c>
      <c r="Q10">
        <f>K10-$K$10</f>
        <v>0</v>
      </c>
      <c r="R10">
        <f t="shared" ref="R10" si="29">O10-AVERAGE($O10:$Q10)</f>
        <v>0</v>
      </c>
      <c r="S10">
        <f t="shared" ref="S10" si="30">P10-AVERAGE($O10:$Q10)</f>
        <v>0</v>
      </c>
      <c r="T10">
        <f t="shared" ref="T10" si="31">Q10-AVERAGE($O10:$Q10)</f>
        <v>0</v>
      </c>
      <c r="U10" s="22">
        <f>SUM(R10*Calibration!$A$3+S10*Calibration!$B$3+T10*Calibration!$C$3)</f>
        <v>0</v>
      </c>
      <c r="V10" s="3">
        <f>SUM(R10*Calibration!$A$4+S10*Calibration!$B$4+T10*Calibration!$C$4)</f>
        <v>0</v>
      </c>
      <c r="W10" s="3">
        <f t="shared" si="12"/>
        <v>9.3280039019480745E-10</v>
      </c>
      <c r="X10" s="1">
        <f t="shared" si="1"/>
        <v>0.27029476236330002</v>
      </c>
      <c r="Y10" s="1">
        <f t="shared" si="13"/>
        <v>0.27029476236330002</v>
      </c>
    </row>
    <row r="11" spans="1:26" x14ac:dyDescent="0.3">
      <c r="A11">
        <v>60</v>
      </c>
      <c r="B11">
        <v>20</v>
      </c>
      <c r="C11">
        <v>1</v>
      </c>
      <c r="D11" s="20">
        <v>-1.1999472402999999E-4</v>
      </c>
      <c r="E11" s="3">
        <f t="shared" si="2"/>
        <v>-5.999736201500001E-5</v>
      </c>
      <c r="F11" s="3">
        <f t="shared" si="3"/>
        <v>-1.0391847933008302E-4</v>
      </c>
      <c r="G11" s="5">
        <v>1540.2157231089975</v>
      </c>
      <c r="H11">
        <v>9.5592062431532402E-4</v>
      </c>
      <c r="I11">
        <v>1540.5677886190258</v>
      </c>
      <c r="J11">
        <v>8.9482324452476664E-4</v>
      </c>
      <c r="K11">
        <v>1540.7655738482872</v>
      </c>
      <c r="L11" s="4">
        <v>1.0381227178912313E-3</v>
      </c>
      <c r="M11" s="2">
        <f t="shared" si="27"/>
        <v>-5.3097665383275005E-4</v>
      </c>
      <c r="N11" s="2">
        <f t="shared" si="28"/>
        <v>-9.1967854207123474E-4</v>
      </c>
      <c r="O11">
        <f t="shared" ref="O11:O12" si="32">G11-$G$10</f>
        <v>-4.9970967432045654E-2</v>
      </c>
      <c r="P11">
        <f t="shared" ref="P11:P12" si="33">I11-$I$10</f>
        <v>2.0186111511293348E-2</v>
      </c>
      <c r="Q11">
        <f t="shared" ref="Q11:Q12" si="34">K11-$K$10</f>
        <v>4.7007939845343572E-2</v>
      </c>
      <c r="R11">
        <f t="shared" ref="R11:R13" si="35">O11-AVERAGE($O11:$Q11)</f>
        <v>-5.5711995406909409E-2</v>
      </c>
      <c r="S11">
        <f t="shared" ref="S11:S13" si="36">P11-AVERAGE($O11:$Q11)</f>
        <v>1.4445083536429593E-2</v>
      </c>
      <c r="T11">
        <f t="shared" ref="T11:T13" si="37">Q11-AVERAGE($O11:$Q11)</f>
        <v>4.1266911870479817E-2</v>
      </c>
      <c r="U11" s="22">
        <f>SUM(R11*Calibration!$A$3+S11*Calibration!$B$3+T11*Calibration!$C$3)</f>
        <v>-4.0309470760222667E-6</v>
      </c>
      <c r="V11" s="3">
        <f>SUM(R11*Calibration!$A$4+S11*Calibration!$B$4+T11*Calibration!$C$4)</f>
        <v>5.7874721122801929E-5</v>
      </c>
      <c r="W11" s="3">
        <f t="shared" si="12"/>
        <v>2.930927931390924E-8</v>
      </c>
      <c r="X11" s="1">
        <f t="shared" si="1"/>
        <v>1.0619533076654999</v>
      </c>
      <c r="Y11" s="1">
        <f t="shared" si="13"/>
        <v>1.5151158467469266</v>
      </c>
    </row>
    <row r="12" spans="1:26" x14ac:dyDescent="0.3">
      <c r="A12">
        <v>60</v>
      </c>
      <c r="B12">
        <v>20</v>
      </c>
      <c r="C12">
        <v>3</v>
      </c>
      <c r="D12" s="20">
        <v>-2.7106040000000002E-4</v>
      </c>
      <c r="E12" s="3">
        <f t="shared" si="2"/>
        <v>-1.3553020000000004E-4</v>
      </c>
      <c r="F12" s="3">
        <f t="shared" si="3"/>
        <v>-2.3474519235997147E-4</v>
      </c>
      <c r="G12" s="5">
        <v>1540.1144850910678</v>
      </c>
      <c r="H12">
        <v>9.1869618547361508E-4</v>
      </c>
      <c r="I12">
        <v>1540.6852390470781</v>
      </c>
      <c r="J12">
        <v>9.1264828395988518E-4</v>
      </c>
      <c r="K12">
        <v>1540.7793933143973</v>
      </c>
      <c r="L12" s="4">
        <v>9.5004086930016763E-4</v>
      </c>
      <c r="M12" s="2">
        <f t="shared" si="27"/>
        <v>-1.1994422700000002E-3</v>
      </c>
      <c r="N12" s="2">
        <f t="shared" si="28"/>
        <v>-2.0774949523857476E-3</v>
      </c>
      <c r="O12">
        <f t="shared" si="32"/>
        <v>-0.15120898536179084</v>
      </c>
      <c r="P12">
        <f t="shared" si="33"/>
        <v>0.13763653956357302</v>
      </c>
      <c r="Q12">
        <f t="shared" si="34"/>
        <v>6.0827405955478753E-2</v>
      </c>
      <c r="R12">
        <f t="shared" si="35"/>
        <v>-0.16696063874754449</v>
      </c>
      <c r="S12">
        <f t="shared" si="36"/>
        <v>0.12188488617781938</v>
      </c>
      <c r="T12">
        <f t="shared" si="37"/>
        <v>4.5075752569725111E-2</v>
      </c>
      <c r="U12" s="22">
        <f>SUM(R12*Calibration!$A$3+S12*Calibration!$B$3+T12*Calibration!$C$3)</f>
        <v>9.0619276158073413E-6</v>
      </c>
      <c r="V12" s="3">
        <f>SUM(R12*Calibration!$A$4+S12*Calibration!$B$4+T12*Calibration!$C$4)</f>
        <v>1.9096871622899486E-4</v>
      </c>
      <c r="W12" s="3">
        <f t="shared" si="12"/>
        <v>2.021392153345607E-7</v>
      </c>
      <c r="X12" s="1">
        <f t="shared" si="1"/>
        <v>2.3988845400000001</v>
      </c>
      <c r="Y12" s="1">
        <f t="shared" si="13"/>
        <v>3.9789507025145623</v>
      </c>
    </row>
    <row r="13" spans="1:26" x14ac:dyDescent="0.3">
      <c r="A13">
        <v>60</v>
      </c>
      <c r="B13">
        <v>45</v>
      </c>
      <c r="C13">
        <v>0</v>
      </c>
      <c r="D13" s="20">
        <v>-4.2908646672000003E-5</v>
      </c>
      <c r="E13" s="3">
        <f t="shared" si="2"/>
        <v>-2.1454323336000005E-5</v>
      </c>
      <c r="F13" s="3">
        <f t="shared" si="3"/>
        <v>-3.7159978059962611E-5</v>
      </c>
      <c r="G13" s="5">
        <v>1540.2648250046818</v>
      </c>
      <c r="H13">
        <v>1.0710368809826872E-3</v>
      </c>
      <c r="I13">
        <v>1540.556371461367</v>
      </c>
      <c r="J13">
        <v>8.9070577632761969E-4</v>
      </c>
      <c r="K13">
        <v>1540.723311997473</v>
      </c>
      <c r="L13" s="4">
        <v>8.2478806779958129E-4</v>
      </c>
      <c r="M13" s="2">
        <f t="shared" si="27"/>
        <v>-1.8987076152360003E-4</v>
      </c>
      <c r="N13" s="2">
        <f t="shared" si="28"/>
        <v>-3.2886580583066908E-4</v>
      </c>
      <c r="O13">
        <f>G13-$G$13</f>
        <v>0</v>
      </c>
      <c r="P13">
        <f>I13-$I$13</f>
        <v>0</v>
      </c>
      <c r="Q13">
        <f>K13-$K$13</f>
        <v>0</v>
      </c>
      <c r="R13">
        <f t="shared" si="35"/>
        <v>0</v>
      </c>
      <c r="S13">
        <f t="shared" si="36"/>
        <v>0</v>
      </c>
      <c r="T13">
        <f t="shared" si="37"/>
        <v>0</v>
      </c>
      <c r="U13" s="22">
        <f>SUM(R13*Calibration!$A$3+S13*Calibration!$B$3+T13*Calibration!$C$3)</f>
        <v>0</v>
      </c>
      <c r="V13" s="3">
        <f>SUM(R13*Calibration!$A$4+S13*Calibration!$B$4+T13*Calibration!$C$4)</f>
        <v>0</v>
      </c>
      <c r="W13" s="3">
        <f t="shared" si="12"/>
        <v>1.8411519592225371E-9</v>
      </c>
      <c r="X13" s="1">
        <f t="shared" si="1"/>
        <v>0.37974152304719999</v>
      </c>
      <c r="Y13" s="1">
        <f t="shared" si="13"/>
        <v>0.37974152304719999</v>
      </c>
    </row>
    <row r="14" spans="1:26" x14ac:dyDescent="0.3">
      <c r="A14">
        <v>60</v>
      </c>
      <c r="B14">
        <v>45</v>
      </c>
      <c r="C14">
        <v>1</v>
      </c>
      <c r="D14" s="20">
        <v>-7.1572216139000007E-5</v>
      </c>
      <c r="E14" s="3">
        <f t="shared" si="2"/>
        <v>-3.578610806950001E-5</v>
      </c>
      <c r="F14" s="3">
        <f t="shared" si="3"/>
        <v>-6.1983357381524594E-5</v>
      </c>
      <c r="G14" s="5">
        <v>1540.1864181454916</v>
      </c>
      <c r="H14">
        <v>8.0966637979733498E-4</v>
      </c>
      <c r="I14">
        <v>1540.6117078695436</v>
      </c>
      <c r="J14">
        <v>9.4443354480946702E-4</v>
      </c>
      <c r="K14">
        <v>1540.7617920977145</v>
      </c>
      <c r="L14" s="4">
        <v>9.1214952383523041E-4</v>
      </c>
      <c r="M14" s="2">
        <f t="shared" si="27"/>
        <v>-3.1670705641507509E-4</v>
      </c>
      <c r="N14" s="2">
        <f t="shared" si="28"/>
        <v>-5.485527128264926E-4</v>
      </c>
      <c r="O14">
        <f t="shared" ref="O14:O16" si="38">G14-$G$13</f>
        <v>-7.8406859190181422E-2</v>
      </c>
      <c r="P14">
        <f t="shared" ref="P14:P16" si="39">I14-$I$13</f>
        <v>5.5336408176572149E-2</v>
      </c>
      <c r="Q14">
        <f t="shared" ref="Q14:Q16" si="40">K14-$K$13</f>
        <v>3.848010024148607E-2</v>
      </c>
      <c r="R14">
        <f t="shared" ref="R14:R16" si="41">O14-AVERAGE($O14:$Q14)</f>
        <v>-8.3543408932807026E-2</v>
      </c>
      <c r="S14">
        <f t="shared" ref="S14:S16" si="42">P14-AVERAGE($O14:$Q14)</f>
        <v>5.0199858433946552E-2</v>
      </c>
      <c r="T14">
        <f t="shared" ref="T14:T16" si="43">Q14-AVERAGE($O14:$Q14)</f>
        <v>3.3343550498860473E-2</v>
      </c>
      <c r="U14" s="22">
        <f>SUM(R14*Calibration!$A$3+S14*Calibration!$B$3+T14*Calibration!$C$3)</f>
        <v>1.6322435093797448E-6</v>
      </c>
      <c r="V14" s="3">
        <f>SUM(R14*Calibration!$A$4+S14*Calibration!$B$4+T14*Calibration!$C$4)</f>
        <v>9.3150652593853781E-5</v>
      </c>
      <c r="W14" s="3">
        <f t="shared" si="12"/>
        <v>2.5466694085921451E-8</v>
      </c>
      <c r="X14" s="1">
        <f t="shared" si="1"/>
        <v>0.63341411283015003</v>
      </c>
      <c r="Y14" s="1">
        <f t="shared" si="13"/>
        <v>1.4123084463192106</v>
      </c>
    </row>
    <row r="15" spans="1:26" x14ac:dyDescent="0.3">
      <c r="A15">
        <v>60</v>
      </c>
      <c r="B15">
        <v>45</v>
      </c>
      <c r="C15">
        <v>5</v>
      </c>
      <c r="D15" s="20">
        <v>-8.8105760132999999E-5</v>
      </c>
      <c r="E15" s="3">
        <f t="shared" si="2"/>
        <v>-4.4052880066500006E-5</v>
      </c>
      <c r="F15" s="3">
        <f t="shared" si="3"/>
        <v>-7.6301826494916221E-5</v>
      </c>
      <c r="G15" s="5">
        <v>1539.7985094129726</v>
      </c>
      <c r="H15">
        <v>9.4697595387924433E-4</v>
      </c>
      <c r="I15">
        <v>1541.1213738361193</v>
      </c>
      <c r="J15">
        <v>1.2116845203124949E-3</v>
      </c>
      <c r="K15">
        <v>1540.7808488870626</v>
      </c>
      <c r="L15" s="4">
        <v>1.0583963964949949E-3</v>
      </c>
      <c r="M15" s="2">
        <f t="shared" si="27"/>
        <v>-3.8986798858852502E-4</v>
      </c>
      <c r="N15" s="2">
        <f t="shared" si="28"/>
        <v>-6.7527116448000857E-4</v>
      </c>
      <c r="O15">
        <f t="shared" si="38"/>
        <v>-0.4663155917091899</v>
      </c>
      <c r="P15">
        <f t="shared" si="39"/>
        <v>0.56500237475233916</v>
      </c>
      <c r="Q15">
        <f t="shared" si="40"/>
        <v>5.7536889589528073E-2</v>
      </c>
      <c r="R15">
        <f t="shared" si="41"/>
        <v>-0.51839014925341564</v>
      </c>
      <c r="S15">
        <f t="shared" si="42"/>
        <v>0.51292781720811342</v>
      </c>
      <c r="T15">
        <f t="shared" si="43"/>
        <v>5.4623320453022969E-3</v>
      </c>
      <c r="U15" s="22">
        <f>SUM(R15*Calibration!$A$3+S15*Calibration!$B$3+T15*Calibration!$C$3)</f>
        <v>6.4314342620072146E-5</v>
      </c>
      <c r="V15" s="3">
        <f>SUM(R15*Calibration!$A$4+S15*Calibration!$B$4+T15*Calibration!$C$4)</f>
        <v>6.2292363965501E-4</v>
      </c>
      <c r="W15" s="3">
        <f t="shared" si="12"/>
        <v>5.0065970746538275E-7</v>
      </c>
      <c r="X15" s="1">
        <f t="shared" si="1"/>
        <v>0.7797359771770499</v>
      </c>
      <c r="Y15" s="1">
        <f t="shared" si="13"/>
        <v>6.2620220326949854</v>
      </c>
    </row>
    <row r="16" spans="1:26" x14ac:dyDescent="0.3">
      <c r="A16">
        <v>60</v>
      </c>
      <c r="B16">
        <v>45</v>
      </c>
      <c r="C16">
        <v>9</v>
      </c>
      <c r="D16" s="20">
        <v>-1.429035E-4</v>
      </c>
      <c r="E16" s="3">
        <f t="shared" si="2"/>
        <v>-7.1451750000000016E-5</v>
      </c>
      <c r="F16" s="3">
        <f t="shared" si="3"/>
        <v>-1.2375806128970952E-4</v>
      </c>
      <c r="G16" s="5">
        <v>1539.6153531062064</v>
      </c>
      <c r="H16">
        <v>9.7062914933562533E-4</v>
      </c>
      <c r="I16">
        <v>1541.3676705368548</v>
      </c>
      <c r="J16">
        <v>1.1319271038861727E-3</v>
      </c>
      <c r="K16">
        <v>1540.7837608061359</v>
      </c>
      <c r="L16" s="4">
        <v>9.8463318181801545E-4</v>
      </c>
      <c r="M16" s="2">
        <f t="shared" si="27"/>
        <v>-6.3234798750000007E-4</v>
      </c>
      <c r="N16" s="2">
        <f t="shared" si="28"/>
        <v>-1.0952588424139292E-3</v>
      </c>
      <c r="O16">
        <f t="shared" si="38"/>
        <v>-0.64947189847543996</v>
      </c>
      <c r="P16">
        <f t="shared" si="39"/>
        <v>0.81129907548779556</v>
      </c>
      <c r="Q16">
        <f t="shared" si="40"/>
        <v>6.0448808662840747E-2</v>
      </c>
      <c r="R16">
        <f t="shared" si="41"/>
        <v>-0.72356389370050544</v>
      </c>
      <c r="S16">
        <f t="shared" si="42"/>
        <v>0.73720708026273007</v>
      </c>
      <c r="T16">
        <f t="shared" si="43"/>
        <v>-1.3643186562224699E-2</v>
      </c>
      <c r="U16" s="22">
        <f>SUM(R16*Calibration!$A$3+S16*Calibration!$B$3+T16*Calibration!$C$3)</f>
        <v>9.549027529583258E-5</v>
      </c>
      <c r="V16" s="3">
        <f>SUM(R16*Calibration!$A$4+S16*Calibration!$B$4+T16*Calibration!$C$4)</f>
        <v>8.7421335861878461E-4</v>
      </c>
      <c r="W16" s="3">
        <f t="shared" si="12"/>
        <v>1.0238165947640501E-6</v>
      </c>
      <c r="X16" s="1">
        <f t="shared" si="1"/>
        <v>1.264695975</v>
      </c>
      <c r="Y16" s="1">
        <f t="shared" si="13"/>
        <v>8.9547682964668223</v>
      </c>
    </row>
    <row r="17" spans="1:25" x14ac:dyDescent="0.3">
      <c r="A17">
        <v>90</v>
      </c>
      <c r="B17">
        <v>20</v>
      </c>
      <c r="C17">
        <v>0</v>
      </c>
      <c r="D17" s="20">
        <v>-7.3636849973999995E-5</v>
      </c>
      <c r="E17" s="3">
        <f t="shared" si="2"/>
        <v>-4.5108036484991972E-21</v>
      </c>
      <c r="F17" s="3">
        <f t="shared" si="3"/>
        <v>-7.3636849973999995E-5</v>
      </c>
      <c r="G17" s="5">
        <v>1540.2702690641113</v>
      </c>
      <c r="H17">
        <v>1.0136464373684811E-3</v>
      </c>
      <c r="I17">
        <v>1540.5489876291406</v>
      </c>
      <c r="J17">
        <v>8.7505243335146558E-4</v>
      </c>
      <c r="K17">
        <v>1540.7045712724409</v>
      </c>
      <c r="L17" s="4">
        <v>9.1321018842890911E-4</v>
      </c>
      <c r="M17" s="2">
        <f t="shared" si="27"/>
        <v>-3.9920612289217894E-20</v>
      </c>
      <c r="N17" s="2">
        <f t="shared" si="28"/>
        <v>-6.5168612226989989E-4</v>
      </c>
      <c r="O17">
        <f>G17-$G$17</f>
        <v>0</v>
      </c>
      <c r="P17">
        <f>I17-$I$17</f>
        <v>0</v>
      </c>
      <c r="Q17">
        <f>K17-$K$17</f>
        <v>0</v>
      </c>
      <c r="R17">
        <f t="shared" ref="R17" si="44">O17-AVERAGE($O17:$Q17)</f>
        <v>0</v>
      </c>
      <c r="S17">
        <f t="shared" ref="S17" si="45">P17-AVERAGE($O17:$Q17)</f>
        <v>0</v>
      </c>
      <c r="T17">
        <f t="shared" ref="T17" si="46">Q17-AVERAGE($O17:$Q17)</f>
        <v>0</v>
      </c>
      <c r="U17" s="22">
        <f>SUM(R17*Calibration!$A$3+S17*Calibration!$B$3+T17*Calibration!$C$3)</f>
        <v>0</v>
      </c>
      <c r="V17" s="3">
        <f>SUM(R17*Calibration!$A$4+S17*Calibration!$B$4+T17*Calibration!$C$4)</f>
        <v>0</v>
      </c>
      <c r="W17" s="3">
        <f t="shared" si="12"/>
        <v>5.4223856740933834E-9</v>
      </c>
      <c r="X17" s="1">
        <f t="shared" si="1"/>
        <v>0.65168612226989986</v>
      </c>
      <c r="Y17" s="1">
        <f t="shared" si="13"/>
        <v>0.65168612226989986</v>
      </c>
    </row>
    <row r="18" spans="1:25" x14ac:dyDescent="0.3">
      <c r="A18">
        <v>90</v>
      </c>
      <c r="B18">
        <v>20</v>
      </c>
      <c r="C18">
        <v>1</v>
      </c>
      <c r="D18" s="20">
        <v>-1.2240046964000001E-4</v>
      </c>
      <c r="E18" s="3">
        <f t="shared" si="2"/>
        <v>-7.4979373129767734E-21</v>
      </c>
      <c r="F18" s="3">
        <f t="shared" si="3"/>
        <v>-1.2240046964000001E-4</v>
      </c>
      <c r="G18" s="5">
        <v>1540.2315999277173</v>
      </c>
      <c r="H18">
        <v>8.1301857180527065E-4</v>
      </c>
      <c r="I18">
        <v>1540.535017832098</v>
      </c>
      <c r="J18">
        <v>9.2464804605441194E-4</v>
      </c>
      <c r="K18">
        <v>1540.7701880690481</v>
      </c>
      <c r="L18" s="4">
        <v>9.4509533829456561E-4</v>
      </c>
      <c r="M18" s="2">
        <f t="shared" si="27"/>
        <v>-6.6356745219844445E-20</v>
      </c>
      <c r="N18" s="2">
        <f t="shared" si="28"/>
        <v>-1.0832441563140001E-3</v>
      </c>
      <c r="O18">
        <f t="shared" ref="O18:O19" si="47">G18-$G$17</f>
        <v>-3.8669136393991721E-2</v>
      </c>
      <c r="P18">
        <f t="shared" ref="P18:P19" si="48">I18-$I$17</f>
        <v>-1.3969797042591381E-2</v>
      </c>
      <c r="Q18">
        <f t="shared" ref="Q18:Q19" si="49">K18-$K$17</f>
        <v>6.5616796607173455E-2</v>
      </c>
      <c r="R18">
        <f t="shared" ref="R18:R19" si="50">O18-AVERAGE($O18:$Q18)</f>
        <v>-4.2995090784188505E-2</v>
      </c>
      <c r="S18">
        <f t="shared" ref="S18:S19" si="51">P18-AVERAGE($O18:$Q18)</f>
        <v>-1.8295751432788165E-2</v>
      </c>
      <c r="T18">
        <f t="shared" ref="T18:T19" si="52">Q18-AVERAGE($O18:$Q18)</f>
        <v>6.1290842216976671E-2</v>
      </c>
      <c r="U18" s="22">
        <f>SUM(R18*Calibration!$A$3+S18*Calibration!$B$3+T18*Calibration!$C$3)</f>
        <v>-1.1031159535853203E-5</v>
      </c>
      <c r="V18" s="3">
        <f>SUM(R18*Calibration!$A$4+S18*Calibration!$B$4+T18*Calibration!$C$4)</f>
        <v>3.8098231489777163E-5</v>
      </c>
      <c r="W18" s="3">
        <f t="shared" si="12"/>
        <v>2.588151954505098E-8</v>
      </c>
      <c r="X18" s="1">
        <f t="shared" si="1"/>
        <v>1.0832441563140001</v>
      </c>
      <c r="Y18" s="1">
        <f t="shared" si="13"/>
        <v>1.4237644870438564</v>
      </c>
    </row>
    <row r="19" spans="1:25" x14ac:dyDescent="0.3">
      <c r="A19">
        <v>90</v>
      </c>
      <c r="B19">
        <v>20</v>
      </c>
      <c r="C19">
        <v>3</v>
      </c>
      <c r="D19" s="20">
        <v>-2.5567599999999998E-4</v>
      </c>
      <c r="E19" s="3">
        <f t="shared" si="2"/>
        <v>-1.5662052817860814E-20</v>
      </c>
      <c r="F19" s="3">
        <f t="shared" si="3"/>
        <v>-2.5567599999999998E-4</v>
      </c>
      <c r="G19" s="5">
        <v>1540.1075747317968</v>
      </c>
      <c r="H19">
        <v>1.0663529903078256E-3</v>
      </c>
      <c r="I19">
        <v>1540.6104851804068</v>
      </c>
      <c r="J19">
        <v>8.6019693430209275E-4</v>
      </c>
      <c r="K19">
        <v>1540.8592827208299</v>
      </c>
      <c r="L19" s="4">
        <v>8.3068840392621864E-4</v>
      </c>
      <c r="M19" s="2">
        <f t="shared" si="27"/>
        <v>-1.3860916743806819E-19</v>
      </c>
      <c r="N19" s="2">
        <f t="shared" si="28"/>
        <v>-2.2627325999999997E-3</v>
      </c>
      <c r="O19">
        <f t="shared" si="47"/>
        <v>-0.16269433231445873</v>
      </c>
      <c r="P19">
        <f t="shared" si="48"/>
        <v>6.1497551266256778E-2</v>
      </c>
      <c r="Q19">
        <f t="shared" si="49"/>
        <v>0.15471144838897999</v>
      </c>
      <c r="R19">
        <f t="shared" si="50"/>
        <v>-0.18053255476138474</v>
      </c>
      <c r="S19">
        <f t="shared" si="51"/>
        <v>4.3659328819330767E-2</v>
      </c>
      <c r="T19">
        <f t="shared" si="52"/>
        <v>0.13687322594205398</v>
      </c>
      <c r="U19" s="22">
        <f>SUM(R19*Calibration!$A$3+S19*Calibration!$B$3+T19*Calibration!$C$3)</f>
        <v>-1.3909316579192794E-5</v>
      </c>
      <c r="V19" s="3">
        <f>SUM(R19*Calibration!$A$4+S19*Calibration!$B$4+T19*Calibration!$C$4)</f>
        <v>1.8683846654762919E-4</v>
      </c>
      <c r="W19" s="3">
        <f t="shared" si="12"/>
        <v>1.9601252219163303E-7</v>
      </c>
      <c r="X19" s="1">
        <f t="shared" si="1"/>
        <v>2.2627325999999996</v>
      </c>
      <c r="Y19" s="1">
        <f t="shared" si="13"/>
        <v>3.9181871789584246</v>
      </c>
    </row>
    <row r="20" spans="1:25" x14ac:dyDescent="0.3">
      <c r="A20">
        <v>90</v>
      </c>
      <c r="B20">
        <v>45</v>
      </c>
      <c r="C20">
        <v>0</v>
      </c>
      <c r="D20" s="20">
        <v>-2.9664297063000002E-5</v>
      </c>
      <c r="E20" s="3">
        <f t="shared" si="2"/>
        <v>-1.8171583856342384E-21</v>
      </c>
      <c r="F20" s="3">
        <f t="shared" si="3"/>
        <v>-2.9664297063000002E-5</v>
      </c>
      <c r="G20" s="5">
        <v>1540.2613358400306</v>
      </c>
      <c r="H20">
        <v>9.5697633636026398E-4</v>
      </c>
      <c r="I20">
        <v>1540.535990908902</v>
      </c>
      <c r="J20">
        <v>9.3495707617984307E-4</v>
      </c>
      <c r="K20">
        <v>1540.7311061010282</v>
      </c>
      <c r="L20" s="4">
        <v>9.4271872254246287E-4</v>
      </c>
      <c r="M20" s="2">
        <f t="shared" si="27"/>
        <v>-1.6081851712863011E-20</v>
      </c>
      <c r="N20" s="2">
        <f t="shared" si="28"/>
        <v>-2.6252902900755E-4</v>
      </c>
      <c r="O20">
        <f>G20-$G$20</f>
        <v>0</v>
      </c>
      <c r="P20">
        <f>I20-$I$20</f>
        <v>0</v>
      </c>
      <c r="Q20">
        <f>K20-$K$20</f>
        <v>0</v>
      </c>
      <c r="R20">
        <f t="shared" ref="R20" si="53">O20-AVERAGE($O20:$Q20)</f>
        <v>0</v>
      </c>
      <c r="S20">
        <f t="shared" ref="S20" si="54">P20-AVERAGE($O20:$Q20)</f>
        <v>0</v>
      </c>
      <c r="T20">
        <f t="shared" ref="T20" si="55">Q20-AVERAGE($O20:$Q20)</f>
        <v>0</v>
      </c>
      <c r="U20" s="22">
        <f>SUM(R20*Calibration!$A$3+S20*Calibration!$B$3+T20*Calibration!$C$3)</f>
        <v>0</v>
      </c>
      <c r="V20" s="3">
        <f>SUM(R20*Calibration!$A$4+S20*Calibration!$B$4+T20*Calibration!$C$4)</f>
        <v>0</v>
      </c>
      <c r="W20" s="3">
        <f t="shared" si="12"/>
        <v>8.7997052024191047E-10</v>
      </c>
      <c r="X20" s="1">
        <f t="shared" si="1"/>
        <v>0.26252902900754999</v>
      </c>
      <c r="Y20" s="1">
        <f t="shared" si="13"/>
        <v>0.26252902900754999</v>
      </c>
    </row>
    <row r="21" spans="1:25" x14ac:dyDescent="0.3">
      <c r="A21">
        <v>90</v>
      </c>
      <c r="B21">
        <v>45</v>
      </c>
      <c r="C21">
        <v>1</v>
      </c>
      <c r="D21" s="20">
        <v>-6.6728876334999998E-5</v>
      </c>
      <c r="E21" s="3">
        <f t="shared" si="2"/>
        <v>-4.0876389869806814E-21</v>
      </c>
      <c r="F21" s="3">
        <f t="shared" si="3"/>
        <v>-6.6728876334999998E-5</v>
      </c>
      <c r="G21" s="5">
        <v>1540.1818735916738</v>
      </c>
      <c r="H21">
        <v>1.0926163445427548E-3</v>
      </c>
      <c r="I21">
        <v>1540.5494691371505</v>
      </c>
      <c r="J21">
        <v>8.9137211968148258E-4</v>
      </c>
      <c r="K21">
        <v>1540.8197476687087</v>
      </c>
      <c r="L21" s="4">
        <v>9.6664193588627523E-4</v>
      </c>
      <c r="M21" s="2">
        <f t="shared" si="27"/>
        <v>-3.6175605034779029E-20</v>
      </c>
      <c r="N21" s="2">
        <f t="shared" si="28"/>
        <v>-5.9055055556474993E-4</v>
      </c>
      <c r="O21">
        <f t="shared" ref="O21:O23" si="56">G21-$G$20</f>
        <v>-7.9462248356776399E-2</v>
      </c>
      <c r="P21">
        <f t="shared" ref="P21:P23" si="57">I21-$I$20</f>
        <v>1.3478228248459345E-2</v>
      </c>
      <c r="Q21">
        <f t="shared" ref="Q21:Q23" si="58">K21-$K$20</f>
        <v>8.8641567680497246E-2</v>
      </c>
      <c r="R21">
        <f t="shared" ref="R21:R23" si="59">O21-AVERAGE($O21:$Q21)</f>
        <v>-8.7014764214169801E-2</v>
      </c>
      <c r="S21">
        <f t="shared" ref="S21:S23" si="60">P21-AVERAGE($O21:$Q21)</f>
        <v>5.9257123910659475E-3</v>
      </c>
      <c r="T21">
        <f t="shared" ref="T21:T23" si="61">Q21-AVERAGE($O21:$Q21)</f>
        <v>8.1089051823103844E-2</v>
      </c>
      <c r="U21" s="22">
        <f>SUM(R21*Calibration!$A$3+S21*Calibration!$B$3+T21*Calibration!$C$3)</f>
        <v>-1.0770781361636788E-5</v>
      </c>
      <c r="V21" s="3">
        <f>SUM(R21*Calibration!$A$4+S21*Calibration!$B$4+T21*Calibration!$C$4)</f>
        <v>8.6682917557308272E-5</v>
      </c>
      <c r="W21" s="3">
        <f t="shared" si="12"/>
        <v>2.3651188236396256E-8</v>
      </c>
      <c r="X21" s="1">
        <f t="shared" si="1"/>
        <v>0.59055055556474989</v>
      </c>
      <c r="Y21" s="1">
        <f t="shared" si="13"/>
        <v>1.3610364398667458</v>
      </c>
    </row>
    <row r="22" spans="1:25" x14ac:dyDescent="0.3">
      <c r="A22">
        <v>90</v>
      </c>
      <c r="B22">
        <v>45</v>
      </c>
      <c r="C22">
        <v>5</v>
      </c>
      <c r="D22" s="20">
        <v>-9.5809772541000007E-5</v>
      </c>
      <c r="E22" s="3">
        <f t="shared" si="2"/>
        <v>-5.8690597396876244E-21</v>
      </c>
      <c r="F22" s="3">
        <f t="shared" si="3"/>
        <v>-9.5809772541000007E-5</v>
      </c>
      <c r="G22" s="5">
        <v>1539.6887122961268</v>
      </c>
      <c r="H22">
        <v>8.756339588831851E-4</v>
      </c>
      <c r="I22">
        <v>1540.892764646823</v>
      </c>
      <c r="J22">
        <v>9.3867437047631002E-4</v>
      </c>
      <c r="K22">
        <v>1541.1546298446935</v>
      </c>
      <c r="L22" s="4">
        <v>8.1516526937267853E-4</v>
      </c>
      <c r="M22" s="2">
        <f t="shared" si="27"/>
        <v>-5.1941178696235473E-20</v>
      </c>
      <c r="N22" s="2">
        <f t="shared" si="28"/>
        <v>-8.4791648698784999E-4</v>
      </c>
      <c r="O22">
        <f t="shared" si="56"/>
        <v>-0.57262354390377368</v>
      </c>
      <c r="P22">
        <f t="shared" si="57"/>
        <v>0.35677373792100298</v>
      </c>
      <c r="Q22">
        <f t="shared" si="58"/>
        <v>0.42352374366532786</v>
      </c>
      <c r="R22">
        <f t="shared" si="59"/>
        <v>-0.64184818979795943</v>
      </c>
      <c r="S22">
        <f t="shared" si="60"/>
        <v>0.28754909202681728</v>
      </c>
      <c r="T22">
        <f t="shared" si="61"/>
        <v>0.35429909777114216</v>
      </c>
      <c r="U22" s="22">
        <f>SUM(R22*Calibration!$A$3+S22*Calibration!$B$3+T22*Calibration!$C$3)</f>
        <v>-1.3855922015076188E-5</v>
      </c>
      <c r="V22" s="3">
        <f>SUM(R22*Calibration!$A$4+S22*Calibration!$B$4+T22*Calibration!$C$4)</f>
        <v>6.9377652171377852E-4</v>
      </c>
      <c r="W22" s="3">
        <f t="shared" si="12"/>
        <v>6.2363850264988154E-7</v>
      </c>
      <c r="X22" s="1">
        <f t="shared" si="1"/>
        <v>0.84791648698784994</v>
      </c>
      <c r="Y22" s="1">
        <f t="shared" si="13"/>
        <v>6.9889145526179774</v>
      </c>
    </row>
    <row r="23" spans="1:25" x14ac:dyDescent="0.3">
      <c r="A23">
        <v>90</v>
      </c>
      <c r="B23">
        <v>45</v>
      </c>
      <c r="C23">
        <v>9</v>
      </c>
      <c r="D23" s="20">
        <v>-9.6086788453999994E-5</v>
      </c>
      <c r="E23" s="3">
        <f t="shared" si="2"/>
        <v>-5.8860290205774762E-21</v>
      </c>
      <c r="F23" s="3">
        <f t="shared" si="3"/>
        <v>-9.6086788453999994E-5</v>
      </c>
      <c r="G23" s="5">
        <v>1539.453977278722</v>
      </c>
      <c r="H23">
        <v>9.0889054483206952E-4</v>
      </c>
      <c r="I23">
        <v>1541.0681171130118</v>
      </c>
      <c r="J23">
        <v>9.1855146540809486E-4</v>
      </c>
      <c r="K23">
        <v>1541.3064500974574</v>
      </c>
      <c r="L23" s="4">
        <v>9.808508284790381E-4</v>
      </c>
      <c r="M23" s="2">
        <f t="shared" si="27"/>
        <v>-5.2091356832110659E-20</v>
      </c>
      <c r="N23" s="2">
        <f t="shared" si="28"/>
        <v>-8.5036807781789991E-4</v>
      </c>
      <c r="O23">
        <f t="shared" si="56"/>
        <v>-0.807358561308547</v>
      </c>
      <c r="P23">
        <f t="shared" si="57"/>
        <v>0.53212620410977252</v>
      </c>
      <c r="Q23">
        <f t="shared" si="58"/>
        <v>0.57534399642918288</v>
      </c>
      <c r="R23">
        <f t="shared" si="59"/>
        <v>-0.9073957743853498</v>
      </c>
      <c r="S23">
        <f t="shared" si="60"/>
        <v>0.43208899103296972</v>
      </c>
      <c r="T23">
        <f t="shared" si="61"/>
        <v>0.47530678335238008</v>
      </c>
      <c r="U23" s="22">
        <f>SUM(R23*Calibration!$A$3+S23*Calibration!$B$3+T23*Calibration!$C$3)</f>
        <v>-1.2709000952289357E-5</v>
      </c>
      <c r="V23" s="3">
        <f>SUM(R23*Calibration!$A$4+S23*Calibration!$B$4+T23*Calibration!$C$4)</f>
        <v>9.865110996723804E-4</v>
      </c>
      <c r="W23" s="3">
        <f t="shared" si="12"/>
        <v>1.1721797060809042E-6</v>
      </c>
      <c r="X23" s="1">
        <f t="shared" si="1"/>
        <v>0.85036807781789991</v>
      </c>
      <c r="Y23" s="1">
        <f t="shared" si="13"/>
        <v>9.5816514771474353</v>
      </c>
    </row>
    <row r="24" spans="1:25" x14ac:dyDescent="0.3">
      <c r="A24">
        <v>120</v>
      </c>
      <c r="B24">
        <v>20</v>
      </c>
      <c r="C24">
        <v>0</v>
      </c>
      <c r="D24" s="20">
        <v>-1.4740443723E-5</v>
      </c>
      <c r="E24" s="3">
        <f t="shared" si="2"/>
        <v>7.3702218614999965E-6</v>
      </c>
      <c r="F24" s="3">
        <f t="shared" si="3"/>
        <v>-1.276559872717287E-5</v>
      </c>
      <c r="G24" s="5">
        <v>1540.2683644861227</v>
      </c>
      <c r="H24">
        <v>9.8830509287546001E-4</v>
      </c>
      <c r="I24">
        <v>1540.5532831780879</v>
      </c>
      <c r="J24">
        <v>7.6113250687972166E-4</v>
      </c>
      <c r="K24">
        <v>1540.7020644794627</v>
      </c>
      <c r="L24" s="4">
        <v>9.7924997014471236E-4</v>
      </c>
      <c r="M24" s="2">
        <f t="shared" si="27"/>
        <v>6.5226463474274965E-5</v>
      </c>
      <c r="N24" s="2">
        <f t="shared" si="28"/>
        <v>-1.129755487354799E-4</v>
      </c>
      <c r="O24">
        <f>G24-$G$24</f>
        <v>0</v>
      </c>
      <c r="P24">
        <f>I24-$I$24</f>
        <v>0</v>
      </c>
      <c r="Q24">
        <f>K24-$K$24</f>
        <v>0</v>
      </c>
      <c r="R24">
        <f t="shared" ref="R24" si="62">O24-AVERAGE($O24:$Q24)</f>
        <v>0</v>
      </c>
      <c r="S24">
        <f t="shared" ref="S24" si="63">P24-AVERAGE($O24:$Q24)</f>
        <v>0</v>
      </c>
      <c r="T24">
        <f t="shared" ref="T24" si="64">Q24-AVERAGE($O24:$Q24)</f>
        <v>0</v>
      </c>
      <c r="U24" s="22">
        <f>SUM(R24*Calibration!$A$3+S24*Calibration!$B$3+T24*Calibration!$C$3)</f>
        <v>0</v>
      </c>
      <c r="V24" s="3">
        <f>SUM(R24*Calibration!$A$4+S24*Calibration!$B$4+T24*Calibration!$C$4)</f>
        <v>0</v>
      </c>
      <c r="W24" s="3">
        <f t="shared" si="12"/>
        <v>2.1728068115093009E-10</v>
      </c>
      <c r="X24" s="1">
        <f t="shared" si="1"/>
        <v>0.13045292694854999</v>
      </c>
      <c r="Y24" s="1">
        <f t="shared" si="13"/>
        <v>0.13045292694854999</v>
      </c>
    </row>
    <row r="25" spans="1:25" x14ac:dyDescent="0.3">
      <c r="A25">
        <v>120</v>
      </c>
      <c r="B25">
        <v>20</v>
      </c>
      <c r="C25">
        <v>1</v>
      </c>
      <c r="D25" s="20">
        <v>-6.5933991192999999E-5</v>
      </c>
      <c r="E25" s="3">
        <f t="shared" si="2"/>
        <v>3.2966995596499986E-5</v>
      </c>
      <c r="F25" s="3">
        <f t="shared" si="3"/>
        <v>-5.7100511346037452E-5</v>
      </c>
      <c r="G25" s="5">
        <v>1540.2409211944748</v>
      </c>
      <c r="H25">
        <v>8.641524308990934E-4</v>
      </c>
      <c r="I25">
        <v>1540.5104211379705</v>
      </c>
      <c r="J25">
        <v>8.6177605952989195E-4</v>
      </c>
      <c r="K25">
        <v>1540.7681399624526</v>
      </c>
      <c r="L25" s="4">
        <v>8.5980996096432949E-4</v>
      </c>
      <c r="M25" s="2">
        <f t="shared" si="27"/>
        <v>2.9175791102902486E-4</v>
      </c>
      <c r="N25" s="2">
        <f t="shared" si="28"/>
        <v>-5.0533952541243138E-4</v>
      </c>
      <c r="O25">
        <f t="shared" ref="O25:O26" si="65">G25-$G$24</f>
        <v>-2.7443291647841761E-2</v>
      </c>
      <c r="P25">
        <f t="shared" ref="P25:P26" si="66">I25-$I$24</f>
        <v>-4.286204011737027E-2</v>
      </c>
      <c r="Q25">
        <f t="shared" ref="Q25:Q26" si="67">K25-$K$24</f>
        <v>6.6075482989845113E-2</v>
      </c>
      <c r="R25">
        <f t="shared" ref="R25:R27" si="68">O25-AVERAGE($O25:$Q25)</f>
        <v>-2.6033342056052788E-2</v>
      </c>
      <c r="S25">
        <f t="shared" ref="S25:S27" si="69">P25-AVERAGE($O25:$Q25)</f>
        <v>-4.1452090525581298E-2</v>
      </c>
      <c r="T25">
        <f t="shared" ref="T25:T27" si="70">Q25-AVERAGE($O25:$Q25)</f>
        <v>6.7485432581634086E-2</v>
      </c>
      <c r="U25" s="22">
        <f>SUM(R25*Calibration!$A$3+S25*Calibration!$B$3+T25*Calibration!$C$3)</f>
        <v>-1.4849950257546471E-5</v>
      </c>
      <c r="V25" s="3">
        <f>SUM(R25*Calibration!$A$4+S25*Calibration!$B$4+T25*Calibration!$C$4)</f>
        <v>1.6294892369783153E-5</v>
      </c>
      <c r="W25" s="3">
        <f t="shared" si="12"/>
        <v>7.6733455974171033E-9</v>
      </c>
      <c r="X25" s="1">
        <f t="shared" si="1"/>
        <v>0.58351582205804997</v>
      </c>
      <c r="Y25" s="1">
        <f t="shared" si="13"/>
        <v>0.77523906671019949</v>
      </c>
    </row>
    <row r="26" spans="1:25" x14ac:dyDescent="0.3">
      <c r="A26">
        <v>120</v>
      </c>
      <c r="B26">
        <v>20</v>
      </c>
      <c r="C26">
        <v>3</v>
      </c>
      <c r="D26" s="20">
        <v>-2.2308040000000001E-4</v>
      </c>
      <c r="E26" s="3">
        <f t="shared" si="2"/>
        <v>1.1154019999999995E-4</v>
      </c>
      <c r="F26" s="3">
        <f t="shared" si="3"/>
        <v>-1.931932934863941E-4</v>
      </c>
      <c r="G26" s="5">
        <v>1540.1328305337781</v>
      </c>
      <c r="H26">
        <v>1.0911416945746182E-3</v>
      </c>
      <c r="I26">
        <v>1540.5193904938831</v>
      </c>
      <c r="J26">
        <v>8.5092030322499938E-4</v>
      </c>
      <c r="K26">
        <v>1540.9081347527163</v>
      </c>
      <c r="L26" s="4">
        <v>1.0808932826245855E-3</v>
      </c>
      <c r="M26" s="2">
        <f t="shared" si="27"/>
        <v>9.8713076999999943E-4</v>
      </c>
      <c r="N26" s="2">
        <f t="shared" si="28"/>
        <v>-1.7097606473545877E-3</v>
      </c>
      <c r="O26">
        <f t="shared" si="65"/>
        <v>-0.13553395234453092</v>
      </c>
      <c r="P26">
        <f t="shared" si="66"/>
        <v>-3.3892684204829493E-2</v>
      </c>
      <c r="Q26">
        <f t="shared" si="67"/>
        <v>0.20607027325354466</v>
      </c>
      <c r="R26">
        <f t="shared" si="68"/>
        <v>-0.14774849791259234</v>
      </c>
      <c r="S26">
        <f t="shared" si="69"/>
        <v>-4.6107229772890911E-2</v>
      </c>
      <c r="T26">
        <f t="shared" si="70"/>
        <v>0.19385572768548323</v>
      </c>
      <c r="U26" s="22">
        <f>SUM(R26*Calibration!$A$3+S26*Calibration!$B$3+T26*Calibration!$C$3)</f>
        <v>-3.3397906362287027E-5</v>
      </c>
      <c r="V26" s="3">
        <f>SUM(R26*Calibration!$A$4+S26*Calibration!$B$4+T26*Calibration!$C$4)</f>
        <v>1.3465936421289842E-4</v>
      </c>
      <c r="W26" s="3">
        <f t="shared" si="12"/>
        <v>1.2849441983637507E-7</v>
      </c>
      <c r="X26" s="1">
        <f t="shared" si="1"/>
        <v>1.9742615400000001</v>
      </c>
      <c r="Y26" s="1">
        <f t="shared" si="13"/>
        <v>3.1723814710142419</v>
      </c>
    </row>
    <row r="27" spans="1:25" x14ac:dyDescent="0.3">
      <c r="A27">
        <v>120</v>
      </c>
      <c r="B27">
        <v>45</v>
      </c>
      <c r="C27">
        <v>0</v>
      </c>
      <c r="D27" s="20">
        <v>-7.0166332431999997E-5</v>
      </c>
      <c r="E27" s="3">
        <f t="shared" si="2"/>
        <v>3.5083166215999985E-5</v>
      </c>
      <c r="F27" s="3">
        <f t="shared" si="3"/>
        <v>-6.0765826376495951E-5</v>
      </c>
      <c r="G27" s="5">
        <v>1540.2661150853162</v>
      </c>
      <c r="H27">
        <v>1.0201387471530838E-3</v>
      </c>
      <c r="I27">
        <v>1540.5153442634048</v>
      </c>
      <c r="J27">
        <v>8.5583133621340535E-4</v>
      </c>
      <c r="K27">
        <v>1540.7452883892288</v>
      </c>
      <c r="L27" s="4">
        <v>9.6498949594141226E-4</v>
      </c>
      <c r="M27" s="2">
        <f t="shared" si="27"/>
        <v>3.1048602101159986E-4</v>
      </c>
      <c r="N27" s="2">
        <f t="shared" si="28"/>
        <v>-5.3777756343198913E-4</v>
      </c>
      <c r="O27">
        <f>G27-$G$27</f>
        <v>0</v>
      </c>
      <c r="P27">
        <f>I27-$I$27</f>
        <v>0</v>
      </c>
      <c r="Q27">
        <f>K27-$K$27</f>
        <v>0</v>
      </c>
      <c r="R27">
        <f t="shared" si="68"/>
        <v>0</v>
      </c>
      <c r="S27">
        <f t="shared" si="69"/>
        <v>0</v>
      </c>
      <c r="T27">
        <f t="shared" si="70"/>
        <v>0</v>
      </c>
      <c r="U27" s="22">
        <f>SUM(R27*Calibration!$A$3+S27*Calibration!$B$3+T27*Calibration!$C$3)</f>
        <v>0</v>
      </c>
      <c r="V27" s="3">
        <f>SUM(R27*Calibration!$A$4+S27*Calibration!$B$4+T27*Calibration!$C$4)</f>
        <v>0</v>
      </c>
      <c r="W27" s="3">
        <f t="shared" si="12"/>
        <v>4.9233142069579337E-9</v>
      </c>
      <c r="X27" s="1">
        <f t="shared" si="1"/>
        <v>0.62097204202319989</v>
      </c>
      <c r="Y27" s="1">
        <f t="shared" si="13"/>
        <v>0.62097204202319989</v>
      </c>
    </row>
    <row r="28" spans="1:25" x14ac:dyDescent="0.3">
      <c r="A28">
        <v>120</v>
      </c>
      <c r="B28">
        <v>45</v>
      </c>
      <c r="C28">
        <v>1</v>
      </c>
      <c r="D28" s="20">
        <v>-1.5670769032000001E-5</v>
      </c>
      <c r="E28" s="3">
        <f t="shared" si="2"/>
        <v>7.8353845159999972E-6</v>
      </c>
      <c r="F28" s="3">
        <f t="shared" si="3"/>
        <v>-1.3571284078550479E-5</v>
      </c>
      <c r="G28" s="5">
        <v>1540.1998400321381</v>
      </c>
      <c r="H28">
        <v>8.8455918048918624E-4</v>
      </c>
      <c r="I28">
        <v>1540.4907278824332</v>
      </c>
      <c r="J28">
        <v>7.5384880806415302E-4</v>
      </c>
      <c r="K28">
        <v>1540.8515241042494</v>
      </c>
      <c r="L28" s="4">
        <v>8.405886644757384E-4</v>
      </c>
      <c r="M28" s="2">
        <f t="shared" si="27"/>
        <v>6.9343152966599975E-5</v>
      </c>
      <c r="N28" s="2">
        <f t="shared" si="28"/>
        <v>-1.2010586409517173E-4</v>
      </c>
      <c r="O28">
        <f t="shared" ref="O28:O30" si="71">G28-$G$27</f>
        <v>-6.6275053178060261E-2</v>
      </c>
      <c r="P28">
        <f t="shared" ref="P28:P30" si="72">I28-$I$27</f>
        <v>-2.4616380971565377E-2</v>
      </c>
      <c r="Q28">
        <f t="shared" ref="Q28:Q30" si="73">K28-$K$27</f>
        <v>0.10623571502060258</v>
      </c>
      <c r="R28">
        <f t="shared" ref="R28:R30" si="74">O28-AVERAGE($O28:$Q28)</f>
        <v>-7.138981346838591E-2</v>
      </c>
      <c r="S28">
        <f t="shared" ref="S28:S30" si="75">P28-AVERAGE($O28:$Q28)</f>
        <v>-2.9731141261891025E-2</v>
      </c>
      <c r="T28">
        <f t="shared" ref="T28:T30" si="76">Q28-AVERAGE($O28:$Q28)</f>
        <v>0.10112095473027694</v>
      </c>
      <c r="U28" s="22">
        <f>SUM(R28*Calibration!$A$3+S28*Calibration!$B$3+T28*Calibration!$C$3)</f>
        <v>-1.8142169493306326E-5</v>
      </c>
      <c r="V28" s="3">
        <f>SUM(R28*Calibration!$A$4+S28*Calibration!$B$4+T28*Calibration!$C$4)</f>
        <v>6.3403362511084887E-5</v>
      </c>
      <c r="W28" s="3">
        <f t="shared" si="12"/>
        <v>6.5999295299056896E-9</v>
      </c>
      <c r="X28" s="1">
        <f t="shared" si="1"/>
        <v>0.1386863059332</v>
      </c>
      <c r="Y28" s="1">
        <f t="shared" si="13"/>
        <v>0.71897356043601379</v>
      </c>
    </row>
    <row r="29" spans="1:25" x14ac:dyDescent="0.3">
      <c r="A29">
        <v>120</v>
      </c>
      <c r="B29">
        <v>45</v>
      </c>
      <c r="C29">
        <v>5</v>
      </c>
      <c r="D29" s="20">
        <v>-1.071375E-4</v>
      </c>
      <c r="E29" s="3">
        <f t="shared" si="2"/>
        <v>5.3568749999999971E-5</v>
      </c>
      <c r="F29" s="3">
        <f t="shared" si="3"/>
        <v>-9.2783796697955298E-5</v>
      </c>
      <c r="G29" s="5">
        <v>1539.7351033446996</v>
      </c>
      <c r="H29">
        <v>1.0113173694174342E-3</v>
      </c>
      <c r="I29">
        <v>1540.5871316437779</v>
      </c>
      <c r="J29">
        <v>8.518474678192332E-4</v>
      </c>
      <c r="K29">
        <v>1541.3928039925891</v>
      </c>
      <c r="L29" s="4">
        <v>8.4690921225371891E-4</v>
      </c>
      <c r="M29" s="2">
        <f t="shared" si="27"/>
        <v>4.740834374999997E-4</v>
      </c>
      <c r="N29" s="2">
        <f t="shared" si="28"/>
        <v>-8.2113660077690433E-4</v>
      </c>
      <c r="O29">
        <f t="shared" si="71"/>
        <v>-0.5310117406165773</v>
      </c>
      <c r="P29">
        <f t="shared" si="72"/>
        <v>7.1787380373052656E-2</v>
      </c>
      <c r="Q29">
        <f t="shared" si="73"/>
        <v>0.64751560336026159</v>
      </c>
      <c r="R29">
        <f t="shared" si="74"/>
        <v>-0.59377548832215632</v>
      </c>
      <c r="S29">
        <f t="shared" si="75"/>
        <v>9.0236326674736772E-3</v>
      </c>
      <c r="T29">
        <f t="shared" si="76"/>
        <v>0.58475185565468257</v>
      </c>
      <c r="U29" s="22">
        <f>SUM(R29*Calibration!$A$3+S29*Calibration!$B$3+T29*Calibration!$C$3)</f>
        <v>-8.1948139703027977E-5</v>
      </c>
      <c r="V29" s="3">
        <f>SUM(R29*Calibration!$A$4+S29*Calibration!$B$4+T29*Calibration!$C$4)</f>
        <v>5.8450602412888188E-4</v>
      </c>
      <c r="W29" s="3">
        <f t="shared" si="12"/>
        <v>4.7708632879043178E-7</v>
      </c>
      <c r="X29" s="1">
        <f t="shared" si="1"/>
        <v>0.94816687499999996</v>
      </c>
      <c r="Y29" s="1">
        <f t="shared" si="13"/>
        <v>6.1128220967641935</v>
      </c>
    </row>
    <row r="30" spans="1:25" x14ac:dyDescent="0.3">
      <c r="A30">
        <v>120</v>
      </c>
      <c r="B30">
        <v>45</v>
      </c>
      <c r="C30">
        <v>9</v>
      </c>
      <c r="D30" s="20">
        <v>-1.5767010000000001E-4</v>
      </c>
      <c r="E30" s="3">
        <f t="shared" si="2"/>
        <v>7.8835049999999963E-5</v>
      </c>
      <c r="F30" s="3">
        <f t="shared" si="3"/>
        <v>-1.3654631201723283E-4</v>
      </c>
      <c r="G30" s="5">
        <v>1539.5097684022473</v>
      </c>
      <c r="H30">
        <v>9.454304162321189E-4</v>
      </c>
      <c r="I30">
        <v>1540.6415833841036</v>
      </c>
      <c r="J30">
        <v>9.9120003529665083E-4</v>
      </c>
      <c r="K30">
        <v>1541.647943673446</v>
      </c>
      <c r="L30" s="4">
        <v>8.7488608449335227E-4</v>
      </c>
      <c r="M30" s="2">
        <f t="shared" si="27"/>
        <v>6.9769019249999961E-4</v>
      </c>
      <c r="N30" s="2">
        <f t="shared" si="28"/>
        <v>-1.2084348613525106E-3</v>
      </c>
      <c r="O30">
        <f t="shared" si="71"/>
        <v>-0.75634668306884123</v>
      </c>
      <c r="P30">
        <f t="shared" si="72"/>
        <v>0.12623912069875587</v>
      </c>
      <c r="Q30">
        <f t="shared" si="73"/>
        <v>0.90265528421718955</v>
      </c>
      <c r="R30">
        <f t="shared" si="74"/>
        <v>-0.84719592368454266</v>
      </c>
      <c r="S30">
        <f t="shared" si="75"/>
        <v>3.5389880083054479E-2</v>
      </c>
      <c r="T30">
        <f t="shared" si="76"/>
        <v>0.81180604360148811</v>
      </c>
      <c r="U30" s="22">
        <f>SUM(R30*Calibration!$A$3+S30*Calibration!$B$3+T30*Calibration!$C$3)</f>
        <v>-1.1086666301323183E-4</v>
      </c>
      <c r="V30" s="3">
        <f>SUM(R30*Calibration!$A$4+S30*Calibration!$B$4+T30*Calibration!$C$4)</f>
        <v>8.3899114439305749E-4</v>
      </c>
      <c r="W30" s="3">
        <f t="shared" si="12"/>
        <v>9.8766006877961344E-7</v>
      </c>
      <c r="X30" s="1">
        <f t="shared" si="1"/>
        <v>1.3953803850000002</v>
      </c>
      <c r="Y30" s="1">
        <f t="shared" si="13"/>
        <v>8.7952263039100522</v>
      </c>
    </row>
    <row r="31" spans="1:25" x14ac:dyDescent="0.3">
      <c r="A31">
        <v>150</v>
      </c>
      <c r="B31">
        <v>20</v>
      </c>
      <c r="C31">
        <v>0</v>
      </c>
      <c r="D31" s="20">
        <v>-3.1660792402999999E-5</v>
      </c>
      <c r="E31" s="3">
        <f t="shared" si="2"/>
        <v>2.7419050524943363E-5</v>
      </c>
      <c r="F31" s="3">
        <f t="shared" si="3"/>
        <v>-1.5830396201499996E-5</v>
      </c>
      <c r="G31" s="5">
        <v>1540.2702132092152</v>
      </c>
      <c r="H31">
        <v>9.2637249176199859E-4</v>
      </c>
      <c r="I31">
        <v>1540.562741654182</v>
      </c>
      <c r="J31">
        <v>8.3892511813175451E-4</v>
      </c>
      <c r="K31">
        <v>1540.6851071353926</v>
      </c>
      <c r="L31" s="4">
        <v>1.0267764038831447E-3</v>
      </c>
      <c r="M31" s="2">
        <f t="shared" ref="M31:M37" si="77">$B$1*E31</f>
        <v>2.4265859714574876E-4</v>
      </c>
      <c r="N31" s="2">
        <f t="shared" ref="N31:N37" si="78">$B$1*F31</f>
        <v>-1.4009900638327496E-4</v>
      </c>
      <c r="O31">
        <f>G31-$G$31</f>
        <v>0</v>
      </c>
      <c r="P31">
        <f>I31-$I$31</f>
        <v>0</v>
      </c>
      <c r="Q31">
        <f>K31-$K$31</f>
        <v>0</v>
      </c>
      <c r="R31">
        <f t="shared" ref="R31" si="79">O31-AVERAGE($O31:$Q31)</f>
        <v>0</v>
      </c>
      <c r="S31">
        <f t="shared" ref="S31" si="80">P31-AVERAGE($O31:$Q31)</f>
        <v>0</v>
      </c>
      <c r="T31">
        <f t="shared" ref="T31" si="81">Q31-AVERAGE($O31:$Q31)</f>
        <v>0</v>
      </c>
      <c r="U31" s="22">
        <f>SUM(R31*Calibration!$A$3+S31*Calibration!$B$3+T31*Calibration!$C$3)</f>
        <v>0</v>
      </c>
      <c r="V31" s="3">
        <f>SUM(R31*Calibration!$A$4+S31*Calibration!$B$4+T31*Calibration!$C$4)</f>
        <v>0</v>
      </c>
      <c r="W31" s="3">
        <f t="shared" si="12"/>
        <v>1.0024057755858624E-9</v>
      </c>
      <c r="X31" s="1">
        <f t="shared" si="1"/>
        <v>0.28019801276654999</v>
      </c>
      <c r="Y31" s="1">
        <f t="shared" si="13"/>
        <v>0.28019801276654999</v>
      </c>
    </row>
    <row r="32" spans="1:25" x14ac:dyDescent="0.3">
      <c r="A32">
        <v>150</v>
      </c>
      <c r="B32">
        <v>20</v>
      </c>
      <c r="C32">
        <v>1</v>
      </c>
      <c r="D32" s="20">
        <v>-1.0824381978E-4</v>
      </c>
      <c r="E32" s="3">
        <f t="shared" si="2"/>
        <v>9.3741897732144518E-5</v>
      </c>
      <c r="F32" s="3">
        <f t="shared" si="3"/>
        <v>-5.4121909889999993E-5</v>
      </c>
      <c r="G32" s="5">
        <v>1540.26592489884</v>
      </c>
      <c r="H32">
        <v>9.7587932973628366E-4</v>
      </c>
      <c r="I32">
        <v>1540.5027254489739</v>
      </c>
      <c r="J32">
        <v>8.4759633772112206E-4</v>
      </c>
      <c r="K32">
        <v>1540.7463683274138</v>
      </c>
      <c r="L32" s="4">
        <v>9.4276712718353699E-4</v>
      </c>
      <c r="M32" s="2">
        <f t="shared" si="77"/>
        <v>8.2961579492947892E-4</v>
      </c>
      <c r="N32" s="2">
        <f t="shared" si="78"/>
        <v>-4.789789025264999E-4</v>
      </c>
      <c r="O32">
        <f t="shared" ref="O32:O33" si="82">G32-$G$31</f>
        <v>-4.2883103751591989E-3</v>
      </c>
      <c r="P32">
        <f t="shared" ref="P32:P33" si="83">I32-$I$31</f>
        <v>-6.0016205208057727E-2</v>
      </c>
      <c r="Q32">
        <f t="shared" ref="Q32:Q33" si="84">K32-$K$31</f>
        <v>6.1261192021220268E-2</v>
      </c>
      <c r="R32">
        <f t="shared" ref="R32:R34" si="85">O32-AVERAGE($O32:$Q32)</f>
        <v>-3.2738691878269792E-3</v>
      </c>
      <c r="S32">
        <f t="shared" ref="S32:S34" si="86">P32-AVERAGE($O32:$Q32)</f>
        <v>-5.900176402072551E-2</v>
      </c>
      <c r="T32">
        <f t="shared" ref="T32:T34" si="87">Q32-AVERAGE($O32:$Q32)</f>
        <v>6.2275633208552485E-2</v>
      </c>
      <c r="U32" s="22">
        <f>SUM(R32*Calibration!$A$3+S32*Calibration!$B$3+T32*Calibration!$C$3)</f>
        <v>-1.6336691333165378E-5</v>
      </c>
      <c r="V32" s="3">
        <f>SUM(R32*Calibration!$A$4+S32*Calibration!$B$4+T32*Calibration!$C$4)</f>
        <v>-9.9457277033635208E-6</v>
      </c>
      <c r="W32" s="3">
        <f t="shared" si="12"/>
        <v>1.4068830843196262E-8</v>
      </c>
      <c r="X32" s="1">
        <f t="shared" si="1"/>
        <v>0.95795780505299999</v>
      </c>
      <c r="Y32" s="1">
        <f t="shared" si="13"/>
        <v>1.0497171065178652</v>
      </c>
    </row>
    <row r="33" spans="1:25" x14ac:dyDescent="0.3">
      <c r="A33">
        <v>150</v>
      </c>
      <c r="B33">
        <v>20</v>
      </c>
      <c r="C33">
        <v>3</v>
      </c>
      <c r="D33" s="20">
        <v>-2.9455331552999999E-4</v>
      </c>
      <c r="E33" s="3">
        <f t="shared" si="2"/>
        <v>2.5509065401791342E-4</v>
      </c>
      <c r="F33" s="3">
        <f t="shared" si="3"/>
        <v>-1.4727665776499997E-4</v>
      </c>
      <c r="G33" s="5">
        <v>1540.1919044720867</v>
      </c>
      <c r="H33">
        <v>9.397741433883292E-4</v>
      </c>
      <c r="I33">
        <v>1540.4393225977383</v>
      </c>
      <c r="J33">
        <v>8.1717570054446788E-4</v>
      </c>
      <c r="K33">
        <v>1540.8960576729655</v>
      </c>
      <c r="L33" s="4">
        <v>8.7500977013879751E-4</v>
      </c>
      <c r="M33" s="2">
        <f t="shared" si="77"/>
        <v>2.2575522880585335E-3</v>
      </c>
      <c r="N33" s="2">
        <f t="shared" si="78"/>
        <v>-1.3033984212202498E-3</v>
      </c>
      <c r="O33">
        <f t="shared" si="82"/>
        <v>-7.8308737128509165E-2</v>
      </c>
      <c r="P33">
        <f t="shared" si="83"/>
        <v>-0.12341905644370854</v>
      </c>
      <c r="Q33">
        <f t="shared" si="84"/>
        <v>0.21095053757289861</v>
      </c>
      <c r="R33">
        <f t="shared" si="85"/>
        <v>-8.1382985128736138E-2</v>
      </c>
      <c r="S33">
        <f t="shared" si="86"/>
        <v>-0.1264933044439355</v>
      </c>
      <c r="T33">
        <f t="shared" si="87"/>
        <v>0.20787628957267165</v>
      </c>
      <c r="U33" s="22">
        <f>SUM(R33*Calibration!$A$3+S33*Calibration!$B$3+T33*Calibration!$C$3)</f>
        <v>-4.5591221082212058E-5</v>
      </c>
      <c r="V33" s="3">
        <f>SUM(R33*Calibration!$A$4+S33*Calibration!$B$4+T33*Calibration!$C$4)</f>
        <v>5.1628701520292514E-5</v>
      </c>
      <c r="W33" s="3">
        <f t="shared" si="12"/>
        <v>1.2997293196613873E-7</v>
      </c>
      <c r="X33" s="1">
        <f t="shared" si="1"/>
        <v>2.6067968424405001</v>
      </c>
      <c r="Y33" s="1">
        <f t="shared" si="13"/>
        <v>3.1905806624998374</v>
      </c>
    </row>
    <row r="34" spans="1:25" x14ac:dyDescent="0.3">
      <c r="A34">
        <v>150</v>
      </c>
      <c r="B34">
        <v>45</v>
      </c>
      <c r="C34">
        <v>0</v>
      </c>
      <c r="D34" s="20">
        <v>-2.33030344E-5</v>
      </c>
      <c r="E34" s="3">
        <f t="shared" si="2"/>
        <v>2.0181019775662667E-5</v>
      </c>
      <c r="F34" s="3">
        <f t="shared" si="3"/>
        <v>-1.1651517199999998E-5</v>
      </c>
      <c r="G34" s="5">
        <v>1540.2725179253137</v>
      </c>
      <c r="H34">
        <v>1.0308224300766302E-3</v>
      </c>
      <c r="I34">
        <v>1540.5114755527507</v>
      </c>
      <c r="J34">
        <v>8.1896179024698709E-4</v>
      </c>
      <c r="K34">
        <v>1540.7303166314973</v>
      </c>
      <c r="L34" s="4">
        <v>8.9513110009042506E-4</v>
      </c>
      <c r="M34" s="2">
        <f t="shared" si="77"/>
        <v>1.786020250146146E-4</v>
      </c>
      <c r="N34" s="2">
        <f t="shared" si="78"/>
        <v>-1.0311592721999998E-4</v>
      </c>
      <c r="O34">
        <f>G34-$G$34</f>
        <v>0</v>
      </c>
      <c r="P34">
        <f>I34-$I$34</f>
        <v>0</v>
      </c>
      <c r="Q34">
        <f>K34-$K$34</f>
        <v>0</v>
      </c>
      <c r="R34">
        <f t="shared" si="85"/>
        <v>0</v>
      </c>
      <c r="S34">
        <f t="shared" si="86"/>
        <v>0</v>
      </c>
      <c r="T34">
        <f t="shared" si="87"/>
        <v>0</v>
      </c>
      <c r="U34" s="22">
        <f>SUM(R34*Calibration!$A$3+S34*Calibration!$B$3+T34*Calibration!$C$3)</f>
        <v>0</v>
      </c>
      <c r="V34" s="3">
        <f>SUM(R34*Calibration!$A$4+S34*Calibration!$B$4+T34*Calibration!$C$4)</f>
        <v>0</v>
      </c>
      <c r="W34" s="3">
        <f t="shared" si="12"/>
        <v>5.4303141224758343E-10</v>
      </c>
      <c r="X34" s="1">
        <f t="shared" si="1"/>
        <v>0.20623185443999997</v>
      </c>
      <c r="Y34" s="1">
        <f t="shared" si="13"/>
        <v>0.20623185444</v>
      </c>
    </row>
    <row r="35" spans="1:25" x14ac:dyDescent="0.3">
      <c r="A35">
        <v>150</v>
      </c>
      <c r="B35">
        <v>45</v>
      </c>
      <c r="C35">
        <v>1</v>
      </c>
      <c r="D35" s="20">
        <v>-7.4197694941000004E-5</v>
      </c>
      <c r="E35" s="3">
        <f t="shared" si="2"/>
        <v>6.425708872115414E-5</v>
      </c>
      <c r="F35" s="3">
        <f t="shared" si="3"/>
        <v>-3.7098847470499995E-5</v>
      </c>
      <c r="G35" s="5">
        <v>1540.2401043899322</v>
      </c>
      <c r="H35">
        <v>8.4152821022866816E-4</v>
      </c>
      <c r="I35">
        <v>1540.4422807791616</v>
      </c>
      <c r="J35">
        <v>7.8100702514627722E-4</v>
      </c>
      <c r="K35">
        <v>1540.8372021333566</v>
      </c>
      <c r="L35" s="4">
        <v>8.8296305455339062E-4</v>
      </c>
      <c r="M35" s="2">
        <f t="shared" si="77"/>
        <v>5.6867523518221413E-4</v>
      </c>
      <c r="N35" s="2">
        <f t="shared" si="78"/>
        <v>-3.2832480011392494E-4</v>
      </c>
      <c r="O35">
        <f t="shared" ref="O35:O37" si="88">G35-$G$34</f>
        <v>-3.2413535381465408E-2</v>
      </c>
      <c r="P35">
        <f t="shared" ref="P35:P37" si="89">I35-$I$34</f>
        <v>-6.9194773589060787E-2</v>
      </c>
      <c r="Q35">
        <f t="shared" ref="Q35:Q37" si="90">K35-$K$34</f>
        <v>0.10688550185932399</v>
      </c>
      <c r="R35">
        <f t="shared" ref="R35:R37" si="91">O35-AVERAGE($O35:$Q35)</f>
        <v>-3.4172599677731341E-2</v>
      </c>
      <c r="S35">
        <f t="shared" ref="S35:S37" si="92">P35-AVERAGE($O35:$Q35)</f>
        <v>-7.095383788532672E-2</v>
      </c>
      <c r="T35">
        <f t="shared" ref="T35:T37" si="93">Q35-AVERAGE($O35:$Q35)</f>
        <v>0.10512643756305806</v>
      </c>
      <c r="U35" s="22">
        <f>SUM(R35*Calibration!$A$3+S35*Calibration!$B$3+T35*Calibration!$C$3)</f>
        <v>-2.3942508805358511E-5</v>
      </c>
      <c r="V35" s="3">
        <f>SUM(R35*Calibration!$A$4+S35*Calibration!$B$4+T35*Calibration!$C$4)</f>
        <v>1.770061443542658E-5</v>
      </c>
      <c r="W35" s="3">
        <f t="shared" si="12"/>
        <v>1.0782150029017916E-8</v>
      </c>
      <c r="X35" s="1">
        <f t="shared" si="1"/>
        <v>0.65664960022785002</v>
      </c>
      <c r="Y35" s="1">
        <f t="shared" si="13"/>
        <v>0.91895862020428087</v>
      </c>
    </row>
    <row r="36" spans="1:25" x14ac:dyDescent="0.3">
      <c r="A36">
        <v>150</v>
      </c>
      <c r="B36">
        <v>45</v>
      </c>
      <c r="C36">
        <v>5</v>
      </c>
      <c r="D36" s="20">
        <v>-1.127744E-4</v>
      </c>
      <c r="E36" s="3">
        <f t="shared" si="2"/>
        <v>9.7665495296547802E-5</v>
      </c>
      <c r="F36" s="3">
        <f t="shared" si="3"/>
        <v>-5.6387199999999994E-5</v>
      </c>
      <c r="G36" s="5">
        <v>1539.9238153150445</v>
      </c>
      <c r="H36">
        <v>9.2566525477374528E-4</v>
      </c>
      <c r="I36">
        <v>1540.2493070758685</v>
      </c>
      <c r="J36">
        <v>8.7907709818347852E-4</v>
      </c>
      <c r="K36">
        <v>1541.4498816754926</v>
      </c>
      <c r="L36" s="4">
        <v>1.0042195390944739E-3</v>
      </c>
      <c r="M36" s="2">
        <f t="shared" si="77"/>
        <v>8.6433963337444804E-4</v>
      </c>
      <c r="N36" s="2">
        <f t="shared" si="78"/>
        <v>-4.990267199999999E-4</v>
      </c>
      <c r="O36">
        <f t="shared" si="88"/>
        <v>-0.34870261026912885</v>
      </c>
      <c r="P36">
        <f t="shared" si="89"/>
        <v>-0.26216847688215239</v>
      </c>
      <c r="Q36">
        <f t="shared" si="90"/>
        <v>0.71956504399531696</v>
      </c>
      <c r="R36">
        <f t="shared" si="91"/>
        <v>-0.38493392921714076</v>
      </c>
      <c r="S36">
        <f t="shared" si="92"/>
        <v>-0.29839979583016429</v>
      </c>
      <c r="T36">
        <f t="shared" si="93"/>
        <v>0.68333372504730505</v>
      </c>
      <c r="U36" s="22">
        <f>SUM(R36*Calibration!$A$3+S36*Calibration!$B$3+T36*Calibration!$C$3)</f>
        <v>-1.349686564200699E-4</v>
      </c>
      <c r="V36" s="3">
        <f>SUM(R36*Calibration!$A$4+S36*Calibration!$B$4+T36*Calibration!$C$4)</f>
        <v>3.110770300918885E-4</v>
      </c>
      <c r="W36" s="3">
        <f t="shared" si="12"/>
        <v>1.8914860894193465E-7</v>
      </c>
      <c r="X36" s="1">
        <f t="shared" si="1"/>
        <v>0.99805344000000007</v>
      </c>
      <c r="Y36" s="1">
        <f t="shared" si="13"/>
        <v>3.8489728401035359</v>
      </c>
    </row>
    <row r="37" spans="1:25" x14ac:dyDescent="0.3">
      <c r="A37">
        <v>150</v>
      </c>
      <c r="B37">
        <v>45</v>
      </c>
      <c r="C37">
        <v>9</v>
      </c>
      <c r="D37" s="20">
        <v>-2.2316830000000001E-4</v>
      </c>
      <c r="E37" s="3">
        <f t="shared" si="2"/>
        <v>1.9326941711938676E-4</v>
      </c>
      <c r="F37" s="3">
        <f t="shared" si="3"/>
        <v>-1.1158414999999999E-4</v>
      </c>
      <c r="G37" s="5">
        <v>1539.7707753794148</v>
      </c>
      <c r="H37">
        <v>9.7581143999501355E-4</v>
      </c>
      <c r="I37">
        <v>1540.1674498621283</v>
      </c>
      <c r="J37">
        <v>7.7570928959404468E-4</v>
      </c>
      <c r="K37">
        <v>1541.739300870591</v>
      </c>
      <c r="L37" s="4">
        <v>1.0540509137415082E-3</v>
      </c>
      <c r="M37" s="2">
        <f t="shared" si="77"/>
        <v>1.7104343415065726E-3</v>
      </c>
      <c r="N37" s="2">
        <f t="shared" si="78"/>
        <v>-9.8751972749999998E-4</v>
      </c>
      <c r="O37">
        <f t="shared" si="88"/>
        <v>-0.50174254589887823</v>
      </c>
      <c r="P37">
        <f t="shared" si="89"/>
        <v>-0.34402569062240218</v>
      </c>
      <c r="Q37">
        <f t="shared" si="90"/>
        <v>1.0089842390937065</v>
      </c>
      <c r="R37">
        <f t="shared" si="91"/>
        <v>-0.55614788008968696</v>
      </c>
      <c r="S37">
        <f t="shared" si="92"/>
        <v>-0.39843102481321085</v>
      </c>
      <c r="T37">
        <f t="shared" si="93"/>
        <v>0.95457890490289776</v>
      </c>
      <c r="U37" s="22">
        <f>SUM(R37*Calibration!$A$3+S37*Calibration!$B$3+T37*Calibration!$C$3)</f>
        <v>-1.8620655943549821E-4</v>
      </c>
      <c r="V37" s="3">
        <f>SUM(R37*Calibration!$A$4+S37*Calibration!$B$4+T37*Calibration!$C$4)</f>
        <v>4.5673095183463691E-4</v>
      </c>
      <c r="W37" s="3">
        <f t="shared" si="12"/>
        <v>4.6698407175559729E-7</v>
      </c>
      <c r="X37" s="1">
        <f t="shared" si="1"/>
        <v>1.9750394549999999</v>
      </c>
      <c r="Y37" s="1">
        <f t="shared" si="13"/>
        <v>6.0477566055586065</v>
      </c>
    </row>
    <row r="40" spans="1:25" x14ac:dyDescent="0.3">
      <c r="V40" s="3" t="s">
        <v>31</v>
      </c>
    </row>
    <row r="41" spans="1:25" x14ac:dyDescent="0.3">
      <c r="V41" s="3">
        <v>0</v>
      </c>
      <c r="W41" s="3">
        <v>0</v>
      </c>
    </row>
    <row r="42" spans="1:25" x14ac:dyDescent="0.3">
      <c r="V42" s="3">
        <f>MAX(X3:X37)</f>
        <v>2.6067968424405001</v>
      </c>
      <c r="W42" s="3">
        <f>V42</f>
        <v>2.6067968424405001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E6A1-48E6-4CA5-A850-C15226433BE3}">
  <dimension ref="A1:AC42"/>
  <sheetViews>
    <sheetView workbookViewId="0">
      <pane xSplit="3" ySplit="2" topLeftCell="O42" activePane="bottomRight" state="frozen"/>
      <selection pane="topRight" activeCell="D1" sqref="D1"/>
      <selection pane="bottomLeft" activeCell="A3" sqref="A3"/>
      <selection pane="bottomRight" activeCell="Y7" sqref="Y7"/>
    </sheetView>
  </sheetViews>
  <sheetFormatPr defaultRowHeight="14.4" x14ac:dyDescent="0.3"/>
  <cols>
    <col min="1" max="1" width="9.109375" bestFit="1" customWidth="1"/>
    <col min="3" max="3" width="11.5546875" bestFit="1" customWidth="1"/>
    <col min="4" max="4" width="12.21875" style="20" bestFit="1" customWidth="1"/>
    <col min="5" max="6" width="12" style="3" bestFit="1" customWidth="1"/>
    <col min="7" max="7" width="8.88671875" style="5"/>
    <col min="12" max="12" width="8.88671875" style="4"/>
    <col min="13" max="14" width="10.21875" style="2" bestFit="1" customWidth="1"/>
    <col min="21" max="21" width="12.33203125" style="22" bestFit="1" customWidth="1"/>
    <col min="22" max="22" width="12.33203125" style="3" bestFit="1" customWidth="1"/>
    <col min="23" max="23" width="10.6640625" style="26" bestFit="1" customWidth="1"/>
    <col min="24" max="24" width="8.88671875" style="26" bestFit="1" customWidth="1"/>
    <col min="25" max="25" width="18" style="3" bestFit="1" customWidth="1"/>
    <col min="26" max="26" width="14" style="26" bestFit="1" customWidth="1"/>
    <col min="27" max="27" width="9.44140625" style="26" bestFit="1" customWidth="1"/>
    <col min="28" max="28" width="10" bestFit="1" customWidth="1"/>
    <col min="29" max="29" width="12" bestFit="1" customWidth="1"/>
  </cols>
  <sheetData>
    <row r="1" spans="1:29" x14ac:dyDescent="0.3">
      <c r="A1" t="s">
        <v>10</v>
      </c>
      <c r="B1">
        <v>8.85</v>
      </c>
    </row>
    <row r="2" spans="1:29" x14ac:dyDescent="0.3">
      <c r="A2" t="s">
        <v>5</v>
      </c>
      <c r="B2" t="s">
        <v>6</v>
      </c>
      <c r="C2" t="s">
        <v>7</v>
      </c>
      <c r="D2" s="21" t="s">
        <v>16</v>
      </c>
      <c r="E2" s="3" t="s">
        <v>14</v>
      </c>
      <c r="F2" s="3" t="s">
        <v>15</v>
      </c>
      <c r="G2" s="16" t="s">
        <v>0</v>
      </c>
      <c r="H2" s="17" t="s">
        <v>17</v>
      </c>
      <c r="I2" s="17" t="s">
        <v>1</v>
      </c>
      <c r="J2" s="17" t="s">
        <v>17</v>
      </c>
      <c r="K2" s="17" t="s">
        <v>2</v>
      </c>
      <c r="L2" s="18" t="s">
        <v>17</v>
      </c>
      <c r="M2" s="2" t="s">
        <v>8</v>
      </c>
      <c r="N2" s="2" t="s">
        <v>9</v>
      </c>
      <c r="O2" s="19" t="s">
        <v>18</v>
      </c>
      <c r="P2" s="19" t="s">
        <v>19</v>
      </c>
      <c r="Q2" s="19" t="s">
        <v>20</v>
      </c>
      <c r="R2" t="s">
        <v>11</v>
      </c>
      <c r="S2" t="s">
        <v>12</v>
      </c>
      <c r="T2" t="s">
        <v>13</v>
      </c>
      <c r="U2" s="22" t="s">
        <v>35</v>
      </c>
      <c r="V2" s="3" t="s">
        <v>36</v>
      </c>
      <c r="W2" s="26" t="s">
        <v>32</v>
      </c>
      <c r="X2" s="26" t="s">
        <v>33</v>
      </c>
      <c r="Y2" s="3" t="s">
        <v>29</v>
      </c>
      <c r="Z2" s="27" t="s">
        <v>30</v>
      </c>
      <c r="AA2" s="27" t="s">
        <v>34</v>
      </c>
      <c r="AB2" s="24" t="s">
        <v>28</v>
      </c>
      <c r="AC2" s="23" t="s">
        <v>27</v>
      </c>
    </row>
    <row r="3" spans="1:29" x14ac:dyDescent="0.3">
      <c r="A3">
        <v>30</v>
      </c>
      <c r="B3">
        <v>20</v>
      </c>
      <c r="C3">
        <v>0</v>
      </c>
      <c r="D3" s="20">
        <v>2.2053017832E-5</v>
      </c>
      <c r="E3" s="3">
        <f>IF(C3=0,0,D3*COS(A3*PI()/180))</f>
        <v>0</v>
      </c>
      <c r="F3" s="3">
        <f>IF(C3=0,0,D3*SIN(A3*PI()/180))</f>
        <v>0</v>
      </c>
      <c r="G3" s="5">
        <v>1540.2282775612571</v>
      </c>
      <c r="H3">
        <v>8.867480864529594E-4</v>
      </c>
      <c r="I3">
        <v>1540.5342661510363</v>
      </c>
      <c r="J3">
        <v>8.4072463286061401E-4</v>
      </c>
      <c r="K3">
        <v>1540.7420821026624</v>
      </c>
      <c r="L3" s="4">
        <v>8.3305246904850645E-4</v>
      </c>
      <c r="M3" s="2">
        <f>$B$1*E3</f>
        <v>0</v>
      </c>
      <c r="N3" s="2">
        <f>$B$1*F3</f>
        <v>0</v>
      </c>
      <c r="O3">
        <f>G3-$G$3</f>
        <v>0</v>
      </c>
      <c r="P3">
        <f>I3-$I$3</f>
        <v>0</v>
      </c>
      <c r="Q3">
        <f>K3-$K$3</f>
        <v>0</v>
      </c>
      <c r="R3">
        <f>O3-AVERAGE($O3:$Q3)</f>
        <v>0</v>
      </c>
      <c r="S3">
        <f t="shared" ref="S3:T18" si="0">P3-AVERAGE($O3:$Q3)</f>
        <v>0</v>
      </c>
      <c r="T3">
        <f t="shared" si="0"/>
        <v>0</v>
      </c>
      <c r="U3" s="22">
        <f>SUM(R3*Calibration!$A$3+S3*Calibration!$B$3+T3*Calibration!$C$3)</f>
        <v>0</v>
      </c>
      <c r="V3" s="3">
        <f>SUM(R3*Calibration!$A$4+S3*Calibration!$B$4+T3*Calibration!$C$4)</f>
        <v>0</v>
      </c>
      <c r="W3" s="26">
        <f>SQRT(U3^2+V3^2)*$B$1*1000</f>
        <v>0</v>
      </c>
      <c r="X3" s="26">
        <f>IF(W3=0,0,1/W3)</f>
        <v>0</v>
      </c>
      <c r="Y3" s="3">
        <f>(E3-U3)^2+(F3-V3)^2</f>
        <v>0</v>
      </c>
      <c r="Z3" s="26">
        <f>IF(C3=0,0,-D3*$B$1*1000)</f>
        <v>0</v>
      </c>
      <c r="AA3" s="26">
        <f>IF(Z3=0,0,1/Z3)</f>
        <v>0</v>
      </c>
      <c r="AB3" s="1">
        <f>SQRT(Y3)*8.85*1000</f>
        <v>0</v>
      </c>
      <c r="AC3" s="25">
        <f>$B$1*1000*SQRT(SUM(V3:V37)/COUNTA(V3:V37))</f>
        <v>128.80638596763026</v>
      </c>
    </row>
    <row r="4" spans="1:29" x14ac:dyDescent="0.3">
      <c r="A4">
        <v>30</v>
      </c>
      <c r="B4">
        <v>20</v>
      </c>
      <c r="C4">
        <v>1</v>
      </c>
      <c r="D4" s="20">
        <v>-6.4257975625999996E-5</v>
      </c>
      <c r="E4" s="3">
        <f t="shared" ref="E4:E37" si="1">IF(C4=0,0,D4*COS(A4*PI()/180))</f>
        <v>-5.5649039287877268E-5</v>
      </c>
      <c r="F4" s="3">
        <f t="shared" ref="F4:F37" si="2">IF(C4=0,0,D4*SIN(A4*PI()/180))</f>
        <v>-3.2128987812999991E-5</v>
      </c>
      <c r="G4" s="5">
        <v>1540.1961870487985</v>
      </c>
      <c r="H4">
        <v>8.9738611978203847E-4</v>
      </c>
      <c r="I4">
        <v>1540.575459334395</v>
      </c>
      <c r="J4">
        <v>8.3863652974563866E-4</v>
      </c>
      <c r="K4">
        <v>1540.7582761201825</v>
      </c>
      <c r="L4" s="4">
        <v>8.6756345608048297E-4</v>
      </c>
      <c r="M4" s="2">
        <f t="shared" ref="M4:N19" si="3">$B$1*E4</f>
        <v>-4.9249399769771382E-4</v>
      </c>
      <c r="N4" s="2">
        <f t="shared" si="3"/>
        <v>-2.843415421450499E-4</v>
      </c>
      <c r="O4">
        <f t="shared" ref="O4:O5" si="4">G4-$G$3</f>
        <v>-3.2090512458580633E-2</v>
      </c>
      <c r="P4">
        <f t="shared" ref="P4:P5" si="5">I4-$I$3</f>
        <v>4.119318335870048E-2</v>
      </c>
      <c r="Q4">
        <f t="shared" ref="Q4:Q5" si="6">K4-$K$3</f>
        <v>1.619401752009253E-2</v>
      </c>
      <c r="R4">
        <f t="shared" ref="R4:T19" si="7">O4-AVERAGE($O4:$Q4)</f>
        <v>-4.0522741931984761E-2</v>
      </c>
      <c r="S4">
        <f t="shared" si="0"/>
        <v>3.2760953885296352E-2</v>
      </c>
      <c r="T4">
        <f t="shared" si="0"/>
        <v>7.7617880466884035E-3</v>
      </c>
      <c r="U4" s="22">
        <f>SUM(R4*Calibration!$A$3+S4*Calibration!$B$3+T4*Calibration!$C$3)</f>
        <v>3.0544149666096856E-6</v>
      </c>
      <c r="V4" s="3">
        <f>SUM(R4*Calibration!$A$4+S4*Calibration!$B$4+T4*Calibration!$C$4)</f>
        <v>4.7058502551698128E-5</v>
      </c>
      <c r="W4" s="26">
        <f t="shared" ref="W4:W37" si="8">SQRT(U4^2+V4^2)*$B$1*1000</f>
        <v>0.41734409147108725</v>
      </c>
      <c r="X4" s="26">
        <f t="shared" ref="X4:X37" si="9">IF(W4=0,0,1/W4)</f>
        <v>2.3961043667232031</v>
      </c>
      <c r="Y4" s="3">
        <f t="shared" ref="Y4:Y37" si="10">(E4-U4)^2+(F4-V4)^2</f>
        <v>9.7167541716677997E-9</v>
      </c>
      <c r="Z4" s="26">
        <f t="shared" ref="Z4:Z37" si="11">IF(C4=0,0,-D4*$B$1*1000)</f>
        <v>0.56868308429009995</v>
      </c>
      <c r="AA4" s="26">
        <f t="shared" ref="AA4:AA37" si="12">IF(Z4=0,0,1/Z4)</f>
        <v>1.7584486467508047</v>
      </c>
      <c r="AB4" s="1">
        <f t="shared" ref="AB4:AB37" si="13">SQRT(Y4)*8.85*1000</f>
        <v>0.87237634001069242</v>
      </c>
    </row>
    <row r="5" spans="1:29" x14ac:dyDescent="0.3">
      <c r="A5">
        <v>30</v>
      </c>
      <c r="B5">
        <v>20</v>
      </c>
      <c r="C5">
        <v>3</v>
      </c>
      <c r="D5" s="20">
        <v>-2.6771690000000002E-4</v>
      </c>
      <c r="E5" s="3">
        <f t="shared" si="1"/>
        <v>-2.3184963642241822E-4</v>
      </c>
      <c r="F5" s="3">
        <f t="shared" si="2"/>
        <v>-1.3385844999999998E-4</v>
      </c>
      <c r="G5" s="5">
        <v>1540.1550616453192</v>
      </c>
      <c r="H5">
        <v>1.1596648216861646E-3</v>
      </c>
      <c r="I5">
        <v>1540.7145622120927</v>
      </c>
      <c r="J5">
        <v>9.5635209758557411E-4</v>
      </c>
      <c r="K5">
        <v>1540.6879041976631</v>
      </c>
      <c r="L5" s="4">
        <v>9.5988027254017769E-4</v>
      </c>
      <c r="M5" s="2">
        <f t="shared" si="3"/>
        <v>-2.0518692823384014E-3</v>
      </c>
      <c r="N5" s="2">
        <f t="shared" si="3"/>
        <v>-1.1846472824999998E-3</v>
      </c>
      <c r="O5">
        <f t="shared" si="4"/>
        <v>-7.3215915937907994E-2</v>
      </c>
      <c r="P5">
        <f t="shared" si="5"/>
        <v>0.18029606105642415</v>
      </c>
      <c r="Q5">
        <f t="shared" si="6"/>
        <v>-5.4177904999278326E-2</v>
      </c>
      <c r="R5">
        <f t="shared" si="7"/>
        <v>-9.0849995977653933E-2</v>
      </c>
      <c r="S5">
        <f t="shared" si="0"/>
        <v>0.1626619810166782</v>
      </c>
      <c r="T5">
        <f t="shared" si="0"/>
        <v>-7.1811985039024265E-2</v>
      </c>
      <c r="U5" s="22">
        <f>SUM(R5*Calibration!$A$3+S5*Calibration!$B$3+T5*Calibration!$C$3)</f>
        <v>3.084628846506181E-5</v>
      </c>
      <c r="V5" s="3">
        <f>SUM(R5*Calibration!$A$4+S5*Calibration!$B$4+T5*Calibration!$C$4)</f>
        <v>1.2539746782079774E-4</v>
      </c>
      <c r="W5" s="26">
        <f t="shared" si="8"/>
        <v>1.1428505829235112</v>
      </c>
      <c r="X5" s="26">
        <f t="shared" si="9"/>
        <v>0.87500502247801548</v>
      </c>
      <c r="Y5" s="3">
        <f t="shared" si="10"/>
        <v>1.3622277987759279E-7</v>
      </c>
      <c r="Z5" s="26">
        <f t="shared" si="11"/>
        <v>2.3692945650000001</v>
      </c>
      <c r="AA5" s="26">
        <f t="shared" si="12"/>
        <v>0.42206655718217967</v>
      </c>
      <c r="AB5" s="1">
        <f t="shared" si="13"/>
        <v>3.266390772238184</v>
      </c>
    </row>
    <row r="6" spans="1:29" x14ac:dyDescent="0.3">
      <c r="A6">
        <v>30</v>
      </c>
      <c r="B6">
        <v>45</v>
      </c>
      <c r="C6">
        <v>0</v>
      </c>
      <c r="D6" s="20">
        <v>6.9137301960999999E-5</v>
      </c>
      <c r="E6" s="3">
        <f t="shared" si="1"/>
        <v>0</v>
      </c>
      <c r="F6" s="3">
        <f t="shared" si="2"/>
        <v>0</v>
      </c>
      <c r="G6" s="5">
        <v>1540.2380780900592</v>
      </c>
      <c r="H6">
        <v>1.0542492051163145E-3</v>
      </c>
      <c r="I6">
        <v>1540.5433967133486</v>
      </c>
      <c r="J6">
        <v>7.8374672878386571E-4</v>
      </c>
      <c r="K6">
        <v>1540.7380104804024</v>
      </c>
      <c r="L6" s="4">
        <v>9.1188721605672005E-4</v>
      </c>
      <c r="M6" s="2">
        <f t="shared" si="3"/>
        <v>0</v>
      </c>
      <c r="N6" s="2">
        <f t="shared" si="3"/>
        <v>0</v>
      </c>
      <c r="O6">
        <f>G6-$G$6</f>
        <v>0</v>
      </c>
      <c r="P6">
        <f>I6-$I$6</f>
        <v>0</v>
      </c>
      <c r="Q6">
        <f>K6-$K$6</f>
        <v>0</v>
      </c>
      <c r="R6">
        <f t="shared" si="7"/>
        <v>0</v>
      </c>
      <c r="S6">
        <f t="shared" si="0"/>
        <v>0</v>
      </c>
      <c r="T6">
        <f t="shared" si="0"/>
        <v>0</v>
      </c>
      <c r="U6" s="22">
        <f>SUM(R6*Calibration!$A$3+S6*Calibration!$B$3+T6*Calibration!$C$3)</f>
        <v>0</v>
      </c>
      <c r="V6" s="3">
        <f>SUM(R6*Calibration!$A$4+S6*Calibration!$B$4+T6*Calibration!$C$4)</f>
        <v>0</v>
      </c>
      <c r="W6" s="26">
        <f t="shared" si="8"/>
        <v>0</v>
      </c>
      <c r="X6" s="26">
        <f t="shared" si="9"/>
        <v>0</v>
      </c>
      <c r="Y6" s="3">
        <f t="shared" si="10"/>
        <v>0</v>
      </c>
      <c r="Z6" s="26">
        <f t="shared" si="11"/>
        <v>0</v>
      </c>
      <c r="AA6" s="26">
        <f t="shared" si="12"/>
        <v>0</v>
      </c>
      <c r="AB6" s="1">
        <f t="shared" si="13"/>
        <v>0</v>
      </c>
    </row>
    <row r="7" spans="1:29" x14ac:dyDescent="0.3">
      <c r="A7">
        <v>30</v>
      </c>
      <c r="B7">
        <v>45</v>
      </c>
      <c r="C7">
        <v>1</v>
      </c>
      <c r="D7" s="20">
        <v>-3.8588779364000003E-6</v>
      </c>
      <c r="E7" s="3">
        <f t="shared" si="1"/>
        <v>-3.3418863230256721E-6</v>
      </c>
      <c r="F7" s="3">
        <f t="shared" si="2"/>
        <v>-1.9294389681999997E-6</v>
      </c>
      <c r="G7" s="5">
        <v>1540.1987204766531</v>
      </c>
      <c r="H7">
        <v>8.9499596293569753E-4</v>
      </c>
      <c r="I7">
        <v>1540.6286354260192</v>
      </c>
      <c r="J7">
        <v>8.8775263434297334E-4</v>
      </c>
      <c r="K7">
        <v>1540.7082583154504</v>
      </c>
      <c r="L7" s="4">
        <v>9.6473756199237138E-4</v>
      </c>
      <c r="M7" s="2">
        <f t="shared" si="3"/>
        <v>-2.9575693958777196E-5</v>
      </c>
      <c r="N7" s="2">
        <f t="shared" si="3"/>
        <v>-1.7075534868569996E-5</v>
      </c>
      <c r="O7">
        <f t="shared" ref="O7:O9" si="14">G7-$G$6</f>
        <v>-3.9357613406082237E-2</v>
      </c>
      <c r="P7">
        <f t="shared" ref="P7:P9" si="15">I7-$I$6</f>
        <v>8.5238712670616223E-2</v>
      </c>
      <c r="Q7">
        <f t="shared" ref="Q7:Q9" si="16">K7-$K$6</f>
        <v>-2.9752164952014937E-2</v>
      </c>
      <c r="R7">
        <f t="shared" si="7"/>
        <v>-4.4733924843588589E-2</v>
      </c>
      <c r="S7">
        <f t="shared" si="0"/>
        <v>7.9862401233109878E-2</v>
      </c>
      <c r="T7">
        <f t="shared" si="0"/>
        <v>-3.5128476389521289E-2</v>
      </c>
      <c r="U7" s="22">
        <f>SUM(R7*Calibration!$A$3+S7*Calibration!$B$3+T7*Calibration!$C$3)</f>
        <v>1.5126295211432618E-5</v>
      </c>
      <c r="V7" s="3">
        <f>SUM(R7*Calibration!$A$4+S7*Calibration!$B$4+T7*Calibration!$C$4)</f>
        <v>6.1693295746543907E-5</v>
      </c>
      <c r="W7" s="26">
        <f t="shared" si="8"/>
        <v>0.56215737426596191</v>
      </c>
      <c r="X7" s="26">
        <f t="shared" si="9"/>
        <v>1.7788613042846799</v>
      </c>
      <c r="Y7" s="3">
        <f t="shared" si="10"/>
        <v>4.3889261017723851E-9</v>
      </c>
      <c r="Z7" s="28">
        <f>W7</f>
        <v>0.56215737426596191</v>
      </c>
      <c r="AA7" s="26">
        <f t="shared" si="12"/>
        <v>1.7788613042846799</v>
      </c>
      <c r="AB7" s="1">
        <f t="shared" si="13"/>
        <v>0.58630338955703443</v>
      </c>
    </row>
    <row r="8" spans="1:29" x14ac:dyDescent="0.3">
      <c r="A8">
        <v>30</v>
      </c>
      <c r="B8">
        <v>45</v>
      </c>
      <c r="C8">
        <v>5</v>
      </c>
      <c r="D8" s="20">
        <v>-5.9530367207999997E-5</v>
      </c>
      <c r="E8" s="3">
        <f t="shared" si="1"/>
        <v>-5.1554810298744106E-5</v>
      </c>
      <c r="F8" s="3">
        <f t="shared" si="2"/>
        <v>-2.9765183603999995E-5</v>
      </c>
      <c r="G8" s="5">
        <v>1540.0313918240925</v>
      </c>
      <c r="H8">
        <v>9.8891035278202274E-4</v>
      </c>
      <c r="I8">
        <v>1541.1758733638271</v>
      </c>
      <c r="J8">
        <v>1.1493588626052635E-3</v>
      </c>
      <c r="K8">
        <v>1540.4045997364833</v>
      </c>
      <c r="L8" s="4">
        <v>8.266571396317922E-4</v>
      </c>
      <c r="M8" s="2">
        <f t="shared" si="3"/>
        <v>-4.5626007114388532E-4</v>
      </c>
      <c r="N8" s="2">
        <f t="shared" si="3"/>
        <v>-2.6342187489539995E-4</v>
      </c>
      <c r="O8">
        <f t="shared" si="14"/>
        <v>-0.20668626596670947</v>
      </c>
      <c r="P8">
        <f t="shared" si="15"/>
        <v>0.63247665047856572</v>
      </c>
      <c r="Q8">
        <f t="shared" si="16"/>
        <v>-0.33341074391910297</v>
      </c>
      <c r="R8">
        <f t="shared" si="7"/>
        <v>-0.23747947949762724</v>
      </c>
      <c r="S8">
        <f t="shared" si="0"/>
        <v>0.60168343694764792</v>
      </c>
      <c r="T8">
        <f t="shared" si="0"/>
        <v>-0.36420395745002071</v>
      </c>
      <c r="U8" s="22">
        <f>SUM(R8*Calibration!$A$3+S8*Calibration!$B$3+T8*Calibration!$C$3)</f>
        <v>1.2810701050230446E-4</v>
      </c>
      <c r="V8" s="3">
        <f>SUM(R8*Calibration!$A$4+S8*Calibration!$B$4+T8*Calibration!$C$4)</f>
        <v>3.6714277582649782E-4</v>
      </c>
      <c r="W8" s="26">
        <f t="shared" si="8"/>
        <v>3.4413327585813382</v>
      </c>
      <c r="X8" s="26">
        <f t="shared" si="9"/>
        <v>0.29058509308824931</v>
      </c>
      <c r="Y8" s="3">
        <f t="shared" si="10"/>
        <v>1.898142981128298E-7</v>
      </c>
      <c r="Z8" s="26">
        <f t="shared" si="11"/>
        <v>0.52684374979079995</v>
      </c>
      <c r="AA8" s="26">
        <f t="shared" si="12"/>
        <v>1.8980959732313076</v>
      </c>
      <c r="AB8" s="1">
        <f t="shared" si="13"/>
        <v>3.8557399243131156</v>
      </c>
    </row>
    <row r="9" spans="1:29" x14ac:dyDescent="0.3">
      <c r="A9">
        <v>30</v>
      </c>
      <c r="B9">
        <v>45</v>
      </c>
      <c r="C9">
        <v>9</v>
      </c>
      <c r="D9" s="20">
        <v>-1.2181029999999999E-4</v>
      </c>
      <c r="E9" s="3">
        <f t="shared" si="1"/>
        <v>-1.0549081424260361E-4</v>
      </c>
      <c r="F9" s="3">
        <f t="shared" si="2"/>
        <v>-6.0905149999999991E-5</v>
      </c>
      <c r="G9" s="5">
        <v>1539.9512996162614</v>
      </c>
      <c r="H9">
        <v>9.103430472545336E-4</v>
      </c>
      <c r="I9">
        <v>1541.4411028683676</v>
      </c>
      <c r="J9">
        <v>1.4245742347256246E-3</v>
      </c>
      <c r="K9">
        <v>1540.2662720225876</v>
      </c>
      <c r="L9" s="4">
        <v>1.0586731251616159E-3</v>
      </c>
      <c r="M9" s="2">
        <f t="shared" si="3"/>
        <v>-9.3359370604704194E-4</v>
      </c>
      <c r="N9" s="2">
        <f t="shared" si="3"/>
        <v>-5.3901057749999989E-4</v>
      </c>
      <c r="O9">
        <f t="shared" si="14"/>
        <v>-0.28677847379776722</v>
      </c>
      <c r="P9">
        <f t="shared" si="15"/>
        <v>0.89770615501902284</v>
      </c>
      <c r="Q9">
        <f t="shared" si="16"/>
        <v>-0.4717384578148085</v>
      </c>
      <c r="R9">
        <f t="shared" si="7"/>
        <v>-0.33317488159991626</v>
      </c>
      <c r="S9">
        <f t="shared" si="0"/>
        <v>0.8513097472168738</v>
      </c>
      <c r="T9">
        <f t="shared" si="0"/>
        <v>-0.51813486561695754</v>
      </c>
      <c r="U9" s="22">
        <f>SUM(R9*Calibration!$A$3+S9*Calibration!$B$3+T9*Calibration!$C$3)</f>
        <v>1.8165817132599095E-4</v>
      </c>
      <c r="V9" s="3">
        <f>SUM(R9*Calibration!$A$4+S9*Calibration!$B$4+T9*Calibration!$C$4)</f>
        <v>5.1668663247888061E-4</v>
      </c>
      <c r="W9" s="26">
        <f t="shared" si="8"/>
        <v>4.8470599845730868</v>
      </c>
      <c r="X9" s="26">
        <f t="shared" si="9"/>
        <v>0.20631063019288728</v>
      </c>
      <c r="Y9" s="3">
        <f t="shared" si="10"/>
        <v>4.1606680710020353E-7</v>
      </c>
      <c r="Z9" s="26">
        <f t="shared" si="11"/>
        <v>1.0780211550000001</v>
      </c>
      <c r="AA9" s="26">
        <f t="shared" si="12"/>
        <v>0.92762558077999868</v>
      </c>
      <c r="AB9" s="1">
        <f t="shared" si="13"/>
        <v>5.7085368089472528</v>
      </c>
    </row>
    <row r="10" spans="1:29" x14ac:dyDescent="0.3">
      <c r="A10">
        <v>60</v>
      </c>
      <c r="B10">
        <v>20</v>
      </c>
      <c r="C10">
        <v>0</v>
      </c>
      <c r="D10" s="20">
        <v>-3.0541781057999999E-5</v>
      </c>
      <c r="E10" s="3">
        <f t="shared" si="1"/>
        <v>0</v>
      </c>
      <c r="F10" s="3">
        <f t="shared" si="2"/>
        <v>0</v>
      </c>
      <c r="G10" s="5">
        <v>1540.2656940764296</v>
      </c>
      <c r="H10">
        <v>9.3804674577113159E-4</v>
      </c>
      <c r="I10">
        <v>1540.5476025075145</v>
      </c>
      <c r="J10">
        <v>9.3680894698229165E-4</v>
      </c>
      <c r="K10">
        <v>1540.7185659084419</v>
      </c>
      <c r="L10" s="4">
        <v>9.54773779263871E-4</v>
      </c>
      <c r="M10" s="2">
        <f t="shared" si="3"/>
        <v>0</v>
      </c>
      <c r="N10" s="2">
        <f t="shared" si="3"/>
        <v>0</v>
      </c>
      <c r="O10">
        <f>G10-$G$10</f>
        <v>0</v>
      </c>
      <c r="P10">
        <f>I10-$I$10</f>
        <v>0</v>
      </c>
      <c r="Q10">
        <f>K10-$K$10</f>
        <v>0</v>
      </c>
      <c r="R10">
        <f t="shared" si="7"/>
        <v>0</v>
      </c>
      <c r="S10">
        <f t="shared" si="0"/>
        <v>0</v>
      </c>
      <c r="T10">
        <f t="shared" si="0"/>
        <v>0</v>
      </c>
      <c r="U10" s="22">
        <f>SUM(R10*Calibration!$A$3+S10*Calibration!$B$3+T10*Calibration!$C$3)</f>
        <v>0</v>
      </c>
      <c r="V10" s="3">
        <f>SUM(R10*Calibration!$A$4+S10*Calibration!$B$4+T10*Calibration!$C$4)</f>
        <v>0</v>
      </c>
      <c r="W10" s="26">
        <f t="shared" si="8"/>
        <v>0</v>
      </c>
      <c r="X10" s="26">
        <f t="shared" si="9"/>
        <v>0</v>
      </c>
      <c r="Y10" s="3">
        <f t="shared" si="10"/>
        <v>0</v>
      </c>
      <c r="Z10" s="26">
        <f t="shared" si="11"/>
        <v>0</v>
      </c>
      <c r="AA10" s="26">
        <f t="shared" si="12"/>
        <v>0</v>
      </c>
      <c r="AB10" s="1">
        <f t="shared" si="13"/>
        <v>0</v>
      </c>
    </row>
    <row r="11" spans="1:29" x14ac:dyDescent="0.3">
      <c r="A11">
        <v>60</v>
      </c>
      <c r="B11">
        <v>20</v>
      </c>
      <c r="C11">
        <v>1</v>
      </c>
      <c r="D11" s="20">
        <v>-1.1999472402999999E-4</v>
      </c>
      <c r="E11" s="3">
        <f t="shared" si="1"/>
        <v>-5.999736201500001E-5</v>
      </c>
      <c r="F11" s="3">
        <f t="shared" si="2"/>
        <v>-1.0391847933008302E-4</v>
      </c>
      <c r="G11" s="5">
        <v>1540.2157231089975</v>
      </c>
      <c r="H11">
        <v>9.5592062431532402E-4</v>
      </c>
      <c r="I11">
        <v>1540.5677886190258</v>
      </c>
      <c r="J11">
        <v>8.9482324452476664E-4</v>
      </c>
      <c r="K11">
        <v>1540.7655738482872</v>
      </c>
      <c r="L11" s="4">
        <v>1.0381227178912313E-3</v>
      </c>
      <c r="M11" s="2">
        <f t="shared" si="3"/>
        <v>-5.3097665383275005E-4</v>
      </c>
      <c r="N11" s="2">
        <f t="shared" si="3"/>
        <v>-9.1967854207123474E-4</v>
      </c>
      <c r="O11">
        <f t="shared" ref="O11:O12" si="17">G11-$G$10</f>
        <v>-4.9970967432045654E-2</v>
      </c>
      <c r="P11">
        <f t="shared" ref="P11:P12" si="18">I11-$I$10</f>
        <v>2.0186111511293348E-2</v>
      </c>
      <c r="Q11">
        <f t="shared" ref="Q11:Q12" si="19">K11-$K$10</f>
        <v>4.7007939845343572E-2</v>
      </c>
      <c r="R11">
        <f t="shared" si="7"/>
        <v>-5.5711995406909409E-2</v>
      </c>
      <c r="S11">
        <f t="shared" si="0"/>
        <v>1.4445083536429593E-2</v>
      </c>
      <c r="T11">
        <f t="shared" si="0"/>
        <v>4.1266911870479817E-2</v>
      </c>
      <c r="U11" s="22">
        <f>SUM(R11*Calibration!$A$3+S11*Calibration!$B$3+T11*Calibration!$C$3)</f>
        <v>-4.0309470760222667E-6</v>
      </c>
      <c r="V11" s="3">
        <f>SUM(R11*Calibration!$A$4+S11*Calibration!$B$4+T11*Calibration!$C$4)</f>
        <v>5.7874721122801929E-5</v>
      </c>
      <c r="W11" s="26">
        <f t="shared" si="8"/>
        <v>0.51343211345035367</v>
      </c>
      <c r="X11" s="26">
        <f t="shared" si="9"/>
        <v>1.947677158874666</v>
      </c>
      <c r="Y11" s="3">
        <f t="shared" si="10"/>
        <v>2.930927931390924E-8</v>
      </c>
      <c r="Z11" s="26">
        <f t="shared" si="11"/>
        <v>1.0619533076654999</v>
      </c>
      <c r="AA11" s="26">
        <f t="shared" si="12"/>
        <v>0.94166098714670199</v>
      </c>
      <c r="AB11" s="1">
        <f t="shared" si="13"/>
        <v>1.5151158467469266</v>
      </c>
    </row>
    <row r="12" spans="1:29" x14ac:dyDescent="0.3">
      <c r="A12">
        <v>60</v>
      </c>
      <c r="B12">
        <v>20</v>
      </c>
      <c r="C12">
        <v>3</v>
      </c>
      <c r="D12" s="20">
        <v>-2.7106040000000002E-4</v>
      </c>
      <c r="E12" s="3">
        <f t="shared" si="1"/>
        <v>-1.3553020000000004E-4</v>
      </c>
      <c r="F12" s="3">
        <f t="shared" si="2"/>
        <v>-2.3474519235997147E-4</v>
      </c>
      <c r="G12" s="5">
        <v>1540.1144850910678</v>
      </c>
      <c r="H12">
        <v>9.1869618547361508E-4</v>
      </c>
      <c r="I12">
        <v>1540.6852390470781</v>
      </c>
      <c r="J12">
        <v>9.1264828395988518E-4</v>
      </c>
      <c r="K12">
        <v>1540.7793933143973</v>
      </c>
      <c r="L12" s="4">
        <v>9.5004086930016763E-4</v>
      </c>
      <c r="M12" s="2">
        <f t="shared" si="3"/>
        <v>-1.1994422700000002E-3</v>
      </c>
      <c r="N12" s="2">
        <f t="shared" si="3"/>
        <v>-2.0774949523857476E-3</v>
      </c>
      <c r="O12">
        <f t="shared" si="17"/>
        <v>-0.15120898536179084</v>
      </c>
      <c r="P12">
        <f t="shared" si="18"/>
        <v>0.13763653956357302</v>
      </c>
      <c r="Q12">
        <f t="shared" si="19"/>
        <v>6.0827405955478753E-2</v>
      </c>
      <c r="R12">
        <f t="shared" si="7"/>
        <v>-0.16696063874754449</v>
      </c>
      <c r="S12">
        <f t="shared" si="0"/>
        <v>0.12188488617781938</v>
      </c>
      <c r="T12">
        <f t="shared" si="0"/>
        <v>4.5075752569725111E-2</v>
      </c>
      <c r="U12" s="22">
        <f>SUM(R12*Calibration!$A$3+S12*Calibration!$B$3+T12*Calibration!$C$3)</f>
        <v>9.0619276158073413E-6</v>
      </c>
      <c r="V12" s="3">
        <f>SUM(R12*Calibration!$A$4+S12*Calibration!$B$4+T12*Calibration!$C$4)</f>
        <v>1.9096871622899486E-4</v>
      </c>
      <c r="W12" s="26">
        <f t="shared" si="8"/>
        <v>1.6919748646592507</v>
      </c>
      <c r="X12" s="26">
        <f t="shared" si="9"/>
        <v>0.59102532838239974</v>
      </c>
      <c r="Y12" s="3">
        <f t="shared" si="10"/>
        <v>2.021392153345607E-7</v>
      </c>
      <c r="Z12" s="26">
        <f t="shared" si="11"/>
        <v>2.3988845400000001</v>
      </c>
      <c r="AA12" s="26">
        <f t="shared" si="12"/>
        <v>0.41686041296510251</v>
      </c>
      <c r="AB12" s="1">
        <f t="shared" si="13"/>
        <v>3.9789507025145623</v>
      </c>
    </row>
    <row r="13" spans="1:29" x14ac:dyDescent="0.3">
      <c r="A13">
        <v>60</v>
      </c>
      <c r="B13">
        <v>45</v>
      </c>
      <c r="C13">
        <v>0</v>
      </c>
      <c r="D13" s="20">
        <v>-4.2908646672000003E-5</v>
      </c>
      <c r="E13" s="3">
        <f t="shared" si="1"/>
        <v>0</v>
      </c>
      <c r="F13" s="3">
        <f t="shared" si="2"/>
        <v>0</v>
      </c>
      <c r="G13" s="5">
        <v>1540.2648250046818</v>
      </c>
      <c r="H13">
        <v>1.0710368809826872E-3</v>
      </c>
      <c r="I13">
        <v>1540.556371461367</v>
      </c>
      <c r="J13">
        <v>8.9070577632761969E-4</v>
      </c>
      <c r="K13">
        <v>1540.723311997473</v>
      </c>
      <c r="L13" s="4">
        <v>8.2478806779958129E-4</v>
      </c>
      <c r="M13" s="2">
        <f t="shared" si="3"/>
        <v>0</v>
      </c>
      <c r="N13" s="2">
        <f t="shared" si="3"/>
        <v>0</v>
      </c>
      <c r="O13">
        <f>G13-$G$13</f>
        <v>0</v>
      </c>
      <c r="P13">
        <f>I13-$I$13</f>
        <v>0</v>
      </c>
      <c r="Q13">
        <f>K13-$K$13</f>
        <v>0</v>
      </c>
      <c r="R13">
        <f t="shared" si="7"/>
        <v>0</v>
      </c>
      <c r="S13">
        <f t="shared" si="0"/>
        <v>0</v>
      </c>
      <c r="T13">
        <f t="shared" si="0"/>
        <v>0</v>
      </c>
      <c r="U13" s="22">
        <f>SUM(R13*Calibration!$A$3+S13*Calibration!$B$3+T13*Calibration!$C$3)</f>
        <v>0</v>
      </c>
      <c r="V13" s="3">
        <f>SUM(R13*Calibration!$A$4+S13*Calibration!$B$4+T13*Calibration!$C$4)</f>
        <v>0</v>
      </c>
      <c r="W13" s="26">
        <f t="shared" si="8"/>
        <v>0</v>
      </c>
      <c r="X13" s="26">
        <f t="shared" si="9"/>
        <v>0</v>
      </c>
      <c r="Y13" s="3">
        <f t="shared" si="10"/>
        <v>0</v>
      </c>
      <c r="Z13" s="26">
        <f t="shared" si="11"/>
        <v>0</v>
      </c>
      <c r="AA13" s="26">
        <f t="shared" si="12"/>
        <v>0</v>
      </c>
      <c r="AB13" s="1">
        <f t="shared" si="13"/>
        <v>0</v>
      </c>
    </row>
    <row r="14" spans="1:29" x14ac:dyDescent="0.3">
      <c r="A14">
        <v>60</v>
      </c>
      <c r="B14">
        <v>45</v>
      </c>
      <c r="C14">
        <v>1</v>
      </c>
      <c r="D14" s="20">
        <v>-7.1572216139000007E-5</v>
      </c>
      <c r="E14" s="3">
        <f t="shared" si="1"/>
        <v>-3.578610806950001E-5</v>
      </c>
      <c r="F14" s="3">
        <f t="shared" si="2"/>
        <v>-6.1983357381524594E-5</v>
      </c>
      <c r="G14" s="5">
        <v>1540.1864181454916</v>
      </c>
      <c r="H14">
        <v>8.0966637979733498E-4</v>
      </c>
      <c r="I14">
        <v>1540.6117078695436</v>
      </c>
      <c r="J14">
        <v>9.4443354480946702E-4</v>
      </c>
      <c r="K14">
        <v>1540.7617920977145</v>
      </c>
      <c r="L14" s="4">
        <v>9.1214952383523041E-4</v>
      </c>
      <c r="M14" s="2">
        <f t="shared" si="3"/>
        <v>-3.1670705641507509E-4</v>
      </c>
      <c r="N14" s="2">
        <f t="shared" si="3"/>
        <v>-5.485527128264926E-4</v>
      </c>
      <c r="O14">
        <f t="shared" ref="O14:O16" si="20">G14-$G$13</f>
        <v>-7.8406859190181422E-2</v>
      </c>
      <c r="P14">
        <f t="shared" ref="P14:P16" si="21">I14-$I$13</f>
        <v>5.5336408176572149E-2</v>
      </c>
      <c r="Q14">
        <f t="shared" ref="Q14:Q16" si="22">K14-$K$13</f>
        <v>3.848010024148607E-2</v>
      </c>
      <c r="R14">
        <f t="shared" si="7"/>
        <v>-8.3543408932807026E-2</v>
      </c>
      <c r="S14">
        <f t="shared" si="0"/>
        <v>5.0199858433946552E-2</v>
      </c>
      <c r="T14">
        <f t="shared" si="0"/>
        <v>3.3343550498860473E-2</v>
      </c>
      <c r="U14" s="22">
        <f>SUM(R14*Calibration!$A$3+S14*Calibration!$B$3+T14*Calibration!$C$3)</f>
        <v>1.6322435093797448E-6</v>
      </c>
      <c r="V14" s="3">
        <f>SUM(R14*Calibration!$A$4+S14*Calibration!$B$4+T14*Calibration!$C$4)</f>
        <v>9.3150652593853781E-5</v>
      </c>
      <c r="W14" s="26">
        <f t="shared" si="8"/>
        <v>0.82450982597763223</v>
      </c>
      <c r="X14" s="26">
        <f t="shared" si="9"/>
        <v>1.2128418224904558</v>
      </c>
      <c r="Y14" s="3">
        <f t="shared" si="10"/>
        <v>2.5466694085921451E-8</v>
      </c>
      <c r="Z14" s="26">
        <f t="shared" si="11"/>
        <v>0.63341411283015003</v>
      </c>
      <c r="AA14" s="26">
        <f t="shared" si="12"/>
        <v>1.5787460047770516</v>
      </c>
      <c r="AB14" s="1">
        <f t="shared" si="13"/>
        <v>1.4123084463192106</v>
      </c>
    </row>
    <row r="15" spans="1:29" x14ac:dyDescent="0.3">
      <c r="A15">
        <v>60</v>
      </c>
      <c r="B15">
        <v>45</v>
      </c>
      <c r="C15">
        <v>5</v>
      </c>
      <c r="D15" s="20">
        <v>-8.8105760132999999E-5</v>
      </c>
      <c r="E15" s="3">
        <f t="shared" si="1"/>
        <v>-4.4052880066500006E-5</v>
      </c>
      <c r="F15" s="3">
        <f t="shared" si="2"/>
        <v>-7.6301826494916221E-5</v>
      </c>
      <c r="G15" s="5">
        <v>1539.7985094129726</v>
      </c>
      <c r="H15">
        <v>9.4697595387924433E-4</v>
      </c>
      <c r="I15">
        <v>1541.1213738361193</v>
      </c>
      <c r="J15">
        <v>1.2116845203124949E-3</v>
      </c>
      <c r="K15">
        <v>1540.7808488870626</v>
      </c>
      <c r="L15" s="4">
        <v>1.0583963964949949E-3</v>
      </c>
      <c r="M15" s="2">
        <f t="shared" si="3"/>
        <v>-3.8986798858852502E-4</v>
      </c>
      <c r="N15" s="2">
        <f t="shared" si="3"/>
        <v>-6.7527116448000857E-4</v>
      </c>
      <c r="O15">
        <f t="shared" si="20"/>
        <v>-0.4663155917091899</v>
      </c>
      <c r="P15">
        <f t="shared" si="21"/>
        <v>0.56500237475233916</v>
      </c>
      <c r="Q15">
        <f t="shared" si="22"/>
        <v>5.7536889589528073E-2</v>
      </c>
      <c r="R15">
        <f t="shared" si="7"/>
        <v>-0.51839014925341564</v>
      </c>
      <c r="S15">
        <f t="shared" si="0"/>
        <v>0.51292781720811342</v>
      </c>
      <c r="T15">
        <f t="shared" si="0"/>
        <v>5.4623320453022969E-3</v>
      </c>
      <c r="U15" s="22">
        <f>SUM(R15*Calibration!$A$3+S15*Calibration!$B$3+T15*Calibration!$C$3)</f>
        <v>6.4314342620072146E-5</v>
      </c>
      <c r="V15" s="3">
        <f>SUM(R15*Calibration!$A$4+S15*Calibration!$B$4+T15*Calibration!$C$4)</f>
        <v>6.2292363965501E-4</v>
      </c>
      <c r="W15" s="26">
        <f t="shared" si="8"/>
        <v>5.5421791867145167</v>
      </c>
      <c r="X15" s="26">
        <f t="shared" si="9"/>
        <v>0.18043444037268927</v>
      </c>
      <c r="Y15" s="3">
        <f t="shared" si="10"/>
        <v>5.0065970746538275E-7</v>
      </c>
      <c r="Z15" s="26">
        <f t="shared" si="11"/>
        <v>0.7797359771770499</v>
      </c>
      <c r="AA15" s="26">
        <f t="shared" si="12"/>
        <v>1.2824853915557317</v>
      </c>
      <c r="AB15" s="1">
        <f t="shared" si="13"/>
        <v>6.2620220326949854</v>
      </c>
    </row>
    <row r="16" spans="1:29" x14ac:dyDescent="0.3">
      <c r="A16">
        <v>60</v>
      </c>
      <c r="B16">
        <v>45</v>
      </c>
      <c r="C16">
        <v>9</v>
      </c>
      <c r="D16" s="20">
        <v>-1.429035E-4</v>
      </c>
      <c r="E16" s="3">
        <f t="shared" si="1"/>
        <v>-7.1451750000000016E-5</v>
      </c>
      <c r="F16" s="3">
        <f t="shared" si="2"/>
        <v>-1.2375806128970952E-4</v>
      </c>
      <c r="G16" s="5">
        <v>1539.6153531062064</v>
      </c>
      <c r="H16">
        <v>9.7062914933562533E-4</v>
      </c>
      <c r="I16">
        <v>1541.3676705368548</v>
      </c>
      <c r="J16">
        <v>1.1319271038861727E-3</v>
      </c>
      <c r="K16">
        <v>1540.7837608061359</v>
      </c>
      <c r="L16" s="4">
        <v>9.8463318181801545E-4</v>
      </c>
      <c r="M16" s="2">
        <f t="shared" si="3"/>
        <v>-6.3234798750000007E-4</v>
      </c>
      <c r="N16" s="2">
        <f t="shared" si="3"/>
        <v>-1.0952588424139292E-3</v>
      </c>
      <c r="O16">
        <f t="shared" si="20"/>
        <v>-0.64947189847543996</v>
      </c>
      <c r="P16">
        <f t="shared" si="21"/>
        <v>0.81129907548779556</v>
      </c>
      <c r="Q16">
        <f t="shared" si="22"/>
        <v>6.0448808662840747E-2</v>
      </c>
      <c r="R16">
        <f t="shared" si="7"/>
        <v>-0.72356389370050544</v>
      </c>
      <c r="S16">
        <f t="shared" si="0"/>
        <v>0.73720708026273007</v>
      </c>
      <c r="T16">
        <f t="shared" si="0"/>
        <v>-1.3643186562224699E-2</v>
      </c>
      <c r="U16" s="22">
        <f>SUM(R16*Calibration!$A$3+S16*Calibration!$B$3+T16*Calibration!$C$3)</f>
        <v>9.549027529583258E-5</v>
      </c>
      <c r="V16" s="3">
        <f>SUM(R16*Calibration!$A$4+S16*Calibration!$B$4+T16*Calibration!$C$4)</f>
        <v>8.7421335861878461E-4</v>
      </c>
      <c r="W16" s="26">
        <f t="shared" si="8"/>
        <v>7.7828058776982578</v>
      </c>
      <c r="X16" s="26">
        <f t="shared" si="9"/>
        <v>0.12848836469961489</v>
      </c>
      <c r="Y16" s="3">
        <f t="shared" si="10"/>
        <v>1.0238165947640501E-6</v>
      </c>
      <c r="Z16" s="26">
        <f t="shared" si="11"/>
        <v>1.264695975</v>
      </c>
      <c r="AA16" s="26">
        <f t="shared" si="12"/>
        <v>0.79070386857204955</v>
      </c>
      <c r="AB16" s="1">
        <f t="shared" si="13"/>
        <v>8.9547682964668223</v>
      </c>
    </row>
    <row r="17" spans="1:28" x14ac:dyDescent="0.3">
      <c r="A17">
        <v>90</v>
      </c>
      <c r="B17">
        <v>20</v>
      </c>
      <c r="C17">
        <v>0</v>
      </c>
      <c r="D17" s="20">
        <v>-7.3636849973999995E-5</v>
      </c>
      <c r="E17" s="3">
        <f t="shared" si="1"/>
        <v>0</v>
      </c>
      <c r="F17" s="3">
        <f t="shared" si="2"/>
        <v>0</v>
      </c>
      <c r="G17" s="5">
        <v>1540.2702690641113</v>
      </c>
      <c r="H17">
        <v>1.0136464373684811E-3</v>
      </c>
      <c r="I17">
        <v>1540.5489876291406</v>
      </c>
      <c r="J17">
        <v>8.7505243335146558E-4</v>
      </c>
      <c r="K17">
        <v>1540.7045712724409</v>
      </c>
      <c r="L17" s="4">
        <v>9.1321018842890911E-4</v>
      </c>
      <c r="M17" s="2">
        <f t="shared" si="3"/>
        <v>0</v>
      </c>
      <c r="N17" s="2">
        <f t="shared" si="3"/>
        <v>0</v>
      </c>
      <c r="O17">
        <f>G17-$G$17</f>
        <v>0</v>
      </c>
      <c r="P17">
        <f>I17-$I$17</f>
        <v>0</v>
      </c>
      <c r="Q17">
        <f>K17-$K$17</f>
        <v>0</v>
      </c>
      <c r="R17">
        <f t="shared" si="7"/>
        <v>0</v>
      </c>
      <c r="S17">
        <f t="shared" si="0"/>
        <v>0</v>
      </c>
      <c r="T17">
        <f t="shared" si="0"/>
        <v>0</v>
      </c>
      <c r="U17" s="22">
        <f>SUM(R17*Calibration!$A$3+S17*Calibration!$B$3+T17*Calibration!$C$3)</f>
        <v>0</v>
      </c>
      <c r="V17" s="3">
        <f>SUM(R17*Calibration!$A$4+S17*Calibration!$B$4+T17*Calibration!$C$4)</f>
        <v>0</v>
      </c>
      <c r="W17" s="26">
        <f t="shared" si="8"/>
        <v>0</v>
      </c>
      <c r="X17" s="26">
        <f t="shared" si="9"/>
        <v>0</v>
      </c>
      <c r="Y17" s="3">
        <f t="shared" si="10"/>
        <v>0</v>
      </c>
      <c r="Z17" s="26">
        <f t="shared" si="11"/>
        <v>0</v>
      </c>
      <c r="AA17" s="26">
        <f t="shared" si="12"/>
        <v>0</v>
      </c>
      <c r="AB17" s="1">
        <f t="shared" si="13"/>
        <v>0</v>
      </c>
    </row>
    <row r="18" spans="1:28" x14ac:dyDescent="0.3">
      <c r="A18">
        <v>90</v>
      </c>
      <c r="B18">
        <v>20</v>
      </c>
      <c r="C18">
        <v>1</v>
      </c>
      <c r="D18" s="20">
        <v>-1.2240046964000001E-4</v>
      </c>
      <c r="E18" s="3">
        <f t="shared" si="1"/>
        <v>-7.4979373129767734E-21</v>
      </c>
      <c r="F18" s="3">
        <f t="shared" si="2"/>
        <v>-1.2240046964000001E-4</v>
      </c>
      <c r="G18" s="5">
        <v>1540.2315999277173</v>
      </c>
      <c r="H18">
        <v>8.1301857180527065E-4</v>
      </c>
      <c r="I18">
        <v>1540.535017832098</v>
      </c>
      <c r="J18">
        <v>9.2464804605441194E-4</v>
      </c>
      <c r="K18">
        <v>1540.7701880690481</v>
      </c>
      <c r="L18" s="4">
        <v>9.4509533829456561E-4</v>
      </c>
      <c r="M18" s="2">
        <f t="shared" si="3"/>
        <v>-6.6356745219844445E-20</v>
      </c>
      <c r="N18" s="2">
        <f t="shared" si="3"/>
        <v>-1.0832441563140001E-3</v>
      </c>
      <c r="O18">
        <f t="shared" ref="O18:O19" si="23">G18-$G$17</f>
        <v>-3.8669136393991721E-2</v>
      </c>
      <c r="P18">
        <f t="shared" ref="P18:P19" si="24">I18-$I$17</f>
        <v>-1.3969797042591381E-2</v>
      </c>
      <c r="Q18">
        <f t="shared" ref="Q18:Q19" si="25">K18-$K$17</f>
        <v>6.5616796607173455E-2</v>
      </c>
      <c r="R18">
        <f t="shared" si="7"/>
        <v>-4.2995090784188505E-2</v>
      </c>
      <c r="S18">
        <f t="shared" si="0"/>
        <v>-1.8295751432788165E-2</v>
      </c>
      <c r="T18">
        <f t="shared" si="0"/>
        <v>6.1290842216976671E-2</v>
      </c>
      <c r="U18" s="22">
        <f>SUM(R18*Calibration!$A$3+S18*Calibration!$B$3+T18*Calibration!$C$3)</f>
        <v>-1.1031159535853203E-5</v>
      </c>
      <c r="V18" s="3">
        <f>SUM(R18*Calibration!$A$4+S18*Calibration!$B$4+T18*Calibration!$C$4)</f>
        <v>3.8098231489777163E-5</v>
      </c>
      <c r="W18" s="26">
        <f t="shared" si="8"/>
        <v>0.35101845973880197</v>
      </c>
      <c r="X18" s="26">
        <f t="shared" si="9"/>
        <v>2.8488530225564626</v>
      </c>
      <c r="Y18" s="3">
        <f t="shared" si="10"/>
        <v>2.588151954505098E-8</v>
      </c>
      <c r="Z18" s="26">
        <f t="shared" si="11"/>
        <v>1.0832441563140001</v>
      </c>
      <c r="AA18" s="26">
        <f t="shared" si="12"/>
        <v>0.92315291448489467</v>
      </c>
      <c r="AB18" s="1">
        <f t="shared" si="13"/>
        <v>1.4237644870438564</v>
      </c>
    </row>
    <row r="19" spans="1:28" x14ac:dyDescent="0.3">
      <c r="A19">
        <v>90</v>
      </c>
      <c r="B19">
        <v>20</v>
      </c>
      <c r="C19">
        <v>3</v>
      </c>
      <c r="D19" s="20">
        <v>-2.5567599999999998E-4</v>
      </c>
      <c r="E19" s="3">
        <f t="shared" si="1"/>
        <v>-1.5662052817860814E-20</v>
      </c>
      <c r="F19" s="3">
        <f t="shared" si="2"/>
        <v>-2.5567599999999998E-4</v>
      </c>
      <c r="G19" s="5">
        <v>1540.1075747317968</v>
      </c>
      <c r="H19">
        <v>1.0663529903078256E-3</v>
      </c>
      <c r="I19">
        <v>1540.6104851804068</v>
      </c>
      <c r="J19">
        <v>8.6019693430209275E-4</v>
      </c>
      <c r="K19">
        <v>1540.8592827208299</v>
      </c>
      <c r="L19" s="4">
        <v>8.3068840392621864E-4</v>
      </c>
      <c r="M19" s="2">
        <f t="shared" si="3"/>
        <v>-1.3860916743806819E-19</v>
      </c>
      <c r="N19" s="2">
        <f t="shared" si="3"/>
        <v>-2.2627325999999997E-3</v>
      </c>
      <c r="O19">
        <f t="shared" si="23"/>
        <v>-0.16269433231445873</v>
      </c>
      <c r="P19">
        <f t="shared" si="24"/>
        <v>6.1497551266256778E-2</v>
      </c>
      <c r="Q19">
        <f t="shared" si="25"/>
        <v>0.15471144838897999</v>
      </c>
      <c r="R19">
        <f t="shared" si="7"/>
        <v>-0.18053255476138474</v>
      </c>
      <c r="S19">
        <f t="shared" si="7"/>
        <v>4.3659328819330767E-2</v>
      </c>
      <c r="T19">
        <f t="shared" si="7"/>
        <v>0.13687322594205398</v>
      </c>
      <c r="U19" s="22">
        <f>SUM(R19*Calibration!$A$3+S19*Calibration!$B$3+T19*Calibration!$C$3)</f>
        <v>-1.3909316579192794E-5</v>
      </c>
      <c r="V19" s="3">
        <f>SUM(R19*Calibration!$A$4+S19*Calibration!$B$4+T19*Calibration!$C$4)</f>
        <v>1.8683846654762919E-4</v>
      </c>
      <c r="W19" s="26">
        <f t="shared" si="8"/>
        <v>1.6580961345968084</v>
      </c>
      <c r="X19" s="26">
        <f t="shared" si="9"/>
        <v>0.60310133962357093</v>
      </c>
      <c r="Y19" s="3">
        <f t="shared" si="10"/>
        <v>1.9601252219163303E-7</v>
      </c>
      <c r="Z19" s="26">
        <f t="shared" si="11"/>
        <v>2.2627325999999996</v>
      </c>
      <c r="AA19" s="26">
        <f t="shared" si="12"/>
        <v>0.44194351555283207</v>
      </c>
      <c r="AB19" s="1">
        <f t="shared" si="13"/>
        <v>3.9181871789584246</v>
      </c>
    </row>
    <row r="20" spans="1:28" x14ac:dyDescent="0.3">
      <c r="A20">
        <v>90</v>
      </c>
      <c r="B20">
        <v>45</v>
      </c>
      <c r="C20">
        <v>0</v>
      </c>
      <c r="D20" s="20">
        <v>-2.9664297063000002E-5</v>
      </c>
      <c r="E20" s="3">
        <f t="shared" si="1"/>
        <v>0</v>
      </c>
      <c r="F20" s="3">
        <f t="shared" si="2"/>
        <v>0</v>
      </c>
      <c r="G20" s="5">
        <v>1540.2613358400306</v>
      </c>
      <c r="H20">
        <v>9.5697633636026398E-4</v>
      </c>
      <c r="I20">
        <v>1540.535990908902</v>
      </c>
      <c r="J20">
        <v>9.3495707617984307E-4</v>
      </c>
      <c r="K20">
        <v>1540.7311061010282</v>
      </c>
      <c r="L20" s="4">
        <v>9.4271872254246287E-4</v>
      </c>
      <c r="M20" s="2">
        <f t="shared" ref="M20:N37" si="26">$B$1*E20</f>
        <v>0</v>
      </c>
      <c r="N20" s="2">
        <f t="shared" si="26"/>
        <v>0</v>
      </c>
      <c r="O20">
        <f>G20-$G$20</f>
        <v>0</v>
      </c>
      <c r="P20">
        <f>I20-$I$20</f>
        <v>0</v>
      </c>
      <c r="Q20">
        <f>K20-$K$20</f>
        <v>0</v>
      </c>
      <c r="R20">
        <f t="shared" ref="R20:T35" si="27">O20-AVERAGE($O20:$Q20)</f>
        <v>0</v>
      </c>
      <c r="S20">
        <f t="shared" si="27"/>
        <v>0</v>
      </c>
      <c r="T20">
        <f t="shared" si="27"/>
        <v>0</v>
      </c>
      <c r="U20" s="22">
        <f>SUM(R20*Calibration!$A$3+S20*Calibration!$B$3+T20*Calibration!$C$3)</f>
        <v>0</v>
      </c>
      <c r="V20" s="3">
        <f>SUM(R20*Calibration!$A$4+S20*Calibration!$B$4+T20*Calibration!$C$4)</f>
        <v>0</v>
      </c>
      <c r="W20" s="26">
        <f t="shared" si="8"/>
        <v>0</v>
      </c>
      <c r="X20" s="26">
        <f t="shared" si="9"/>
        <v>0</v>
      </c>
      <c r="Y20" s="3">
        <f t="shared" si="10"/>
        <v>0</v>
      </c>
      <c r="Z20" s="26">
        <f t="shared" si="11"/>
        <v>0</v>
      </c>
      <c r="AA20" s="26">
        <f t="shared" si="12"/>
        <v>0</v>
      </c>
      <c r="AB20" s="1">
        <f t="shared" si="13"/>
        <v>0</v>
      </c>
    </row>
    <row r="21" spans="1:28" x14ac:dyDescent="0.3">
      <c r="A21">
        <v>90</v>
      </c>
      <c r="B21">
        <v>45</v>
      </c>
      <c r="C21">
        <v>1</v>
      </c>
      <c r="D21" s="20">
        <v>-6.6728876334999998E-5</v>
      </c>
      <c r="E21" s="3">
        <f t="shared" si="1"/>
        <v>-4.0876389869806814E-21</v>
      </c>
      <c r="F21" s="3">
        <f t="shared" si="2"/>
        <v>-6.6728876334999998E-5</v>
      </c>
      <c r="G21" s="5">
        <v>1540.1818735916738</v>
      </c>
      <c r="H21">
        <v>1.0926163445427548E-3</v>
      </c>
      <c r="I21">
        <v>1540.5494691371505</v>
      </c>
      <c r="J21">
        <v>8.9137211968148258E-4</v>
      </c>
      <c r="K21">
        <v>1540.8197476687087</v>
      </c>
      <c r="L21" s="4">
        <v>9.6664193588627523E-4</v>
      </c>
      <c r="M21" s="2">
        <f t="shared" si="26"/>
        <v>-3.6175605034779029E-20</v>
      </c>
      <c r="N21" s="2">
        <f t="shared" si="26"/>
        <v>-5.9055055556474993E-4</v>
      </c>
      <c r="O21">
        <f t="shared" ref="O21:O23" si="28">G21-$G$20</f>
        <v>-7.9462248356776399E-2</v>
      </c>
      <c r="P21">
        <f t="shared" ref="P21:P23" si="29">I21-$I$20</f>
        <v>1.3478228248459345E-2</v>
      </c>
      <c r="Q21">
        <f t="shared" ref="Q21:Q23" si="30">K21-$K$20</f>
        <v>8.8641567680497246E-2</v>
      </c>
      <c r="R21">
        <f t="shared" si="27"/>
        <v>-8.7014764214169801E-2</v>
      </c>
      <c r="S21">
        <f t="shared" si="27"/>
        <v>5.9257123910659475E-3</v>
      </c>
      <c r="T21">
        <f t="shared" si="27"/>
        <v>8.1089051823103844E-2</v>
      </c>
      <c r="U21" s="22">
        <f>SUM(R21*Calibration!$A$3+S21*Calibration!$B$3+T21*Calibration!$C$3)</f>
        <v>-1.0770781361636788E-5</v>
      </c>
      <c r="V21" s="3">
        <f>SUM(R21*Calibration!$A$4+S21*Calibration!$B$4+T21*Calibration!$C$4)</f>
        <v>8.6682917557308272E-5</v>
      </c>
      <c r="W21" s="26">
        <f t="shared" si="8"/>
        <v>0.7730432156857665</v>
      </c>
      <c r="X21" s="26">
        <f t="shared" si="9"/>
        <v>1.2935887408479487</v>
      </c>
      <c r="Y21" s="3">
        <f t="shared" si="10"/>
        <v>2.3651188236396256E-8</v>
      </c>
      <c r="Z21" s="26">
        <f t="shared" si="11"/>
        <v>0.59055055556474989</v>
      </c>
      <c r="AA21" s="26">
        <f t="shared" si="12"/>
        <v>1.693335126987882</v>
      </c>
      <c r="AB21" s="1">
        <f t="shared" si="13"/>
        <v>1.3610364398667458</v>
      </c>
    </row>
    <row r="22" spans="1:28" x14ac:dyDescent="0.3">
      <c r="A22">
        <v>90</v>
      </c>
      <c r="B22">
        <v>45</v>
      </c>
      <c r="C22">
        <v>5</v>
      </c>
      <c r="D22" s="20">
        <v>-9.5809772541000007E-5</v>
      </c>
      <c r="E22" s="3">
        <f t="shared" si="1"/>
        <v>-5.8690597396876244E-21</v>
      </c>
      <c r="F22" s="3">
        <f t="shared" si="2"/>
        <v>-9.5809772541000007E-5</v>
      </c>
      <c r="G22" s="5">
        <v>1539.6887122961268</v>
      </c>
      <c r="H22">
        <v>8.756339588831851E-4</v>
      </c>
      <c r="I22">
        <v>1540.892764646823</v>
      </c>
      <c r="J22">
        <v>9.3867437047631002E-4</v>
      </c>
      <c r="K22">
        <v>1541.1546298446935</v>
      </c>
      <c r="L22" s="4">
        <v>8.1516526937267853E-4</v>
      </c>
      <c r="M22" s="2">
        <f t="shared" si="26"/>
        <v>-5.1941178696235473E-20</v>
      </c>
      <c r="N22" s="2">
        <f t="shared" si="26"/>
        <v>-8.4791648698784999E-4</v>
      </c>
      <c r="O22">
        <f t="shared" si="28"/>
        <v>-0.57262354390377368</v>
      </c>
      <c r="P22">
        <f t="shared" si="29"/>
        <v>0.35677373792100298</v>
      </c>
      <c r="Q22">
        <f t="shared" si="30"/>
        <v>0.42352374366532786</v>
      </c>
      <c r="R22">
        <f t="shared" si="27"/>
        <v>-0.64184818979795943</v>
      </c>
      <c r="S22">
        <f t="shared" si="27"/>
        <v>0.28754909202681728</v>
      </c>
      <c r="T22">
        <f t="shared" si="27"/>
        <v>0.35429909777114216</v>
      </c>
      <c r="U22" s="22">
        <f>SUM(R22*Calibration!$A$3+S22*Calibration!$B$3+T22*Calibration!$C$3)</f>
        <v>-1.3855922015076188E-5</v>
      </c>
      <c r="V22" s="3">
        <f>SUM(R22*Calibration!$A$4+S22*Calibration!$B$4+T22*Calibration!$C$4)</f>
        <v>6.9377652171377852E-4</v>
      </c>
      <c r="W22" s="26">
        <f t="shared" si="8"/>
        <v>6.1411466112910746</v>
      </c>
      <c r="X22" s="26">
        <f t="shared" si="9"/>
        <v>0.16283604077476446</v>
      </c>
      <c r="Y22" s="3">
        <f t="shared" si="10"/>
        <v>6.2363850264988154E-7</v>
      </c>
      <c r="Z22" s="26">
        <f t="shared" si="11"/>
        <v>0.84791648698784994</v>
      </c>
      <c r="AA22" s="26">
        <f t="shared" si="12"/>
        <v>1.1793614292752033</v>
      </c>
      <c r="AB22" s="1">
        <f t="shared" si="13"/>
        <v>6.9889145526179774</v>
      </c>
    </row>
    <row r="23" spans="1:28" x14ac:dyDescent="0.3">
      <c r="A23">
        <v>90</v>
      </c>
      <c r="B23">
        <v>45</v>
      </c>
      <c r="C23">
        <v>9</v>
      </c>
      <c r="D23" s="20">
        <v>-9.6086788453999994E-5</v>
      </c>
      <c r="E23" s="3">
        <f t="shared" si="1"/>
        <v>-5.8860290205774762E-21</v>
      </c>
      <c r="F23" s="3">
        <f t="shared" si="2"/>
        <v>-9.6086788453999994E-5</v>
      </c>
      <c r="G23" s="5">
        <v>1539.453977278722</v>
      </c>
      <c r="H23">
        <v>9.0889054483206952E-4</v>
      </c>
      <c r="I23">
        <v>1541.0681171130118</v>
      </c>
      <c r="J23">
        <v>9.1855146540809486E-4</v>
      </c>
      <c r="K23">
        <v>1541.3064500974574</v>
      </c>
      <c r="L23" s="4">
        <v>9.808508284790381E-4</v>
      </c>
      <c r="M23" s="2">
        <f t="shared" si="26"/>
        <v>-5.2091356832110659E-20</v>
      </c>
      <c r="N23" s="2">
        <f t="shared" si="26"/>
        <v>-8.5036807781789991E-4</v>
      </c>
      <c r="O23">
        <f t="shared" si="28"/>
        <v>-0.807358561308547</v>
      </c>
      <c r="P23">
        <f t="shared" si="29"/>
        <v>0.53212620410977252</v>
      </c>
      <c r="Q23">
        <f t="shared" si="30"/>
        <v>0.57534399642918288</v>
      </c>
      <c r="R23">
        <f t="shared" si="27"/>
        <v>-0.9073957743853498</v>
      </c>
      <c r="S23">
        <f t="shared" si="27"/>
        <v>0.43208899103296972</v>
      </c>
      <c r="T23">
        <f t="shared" si="27"/>
        <v>0.47530678335238008</v>
      </c>
      <c r="U23" s="22">
        <f>SUM(R23*Calibration!$A$3+S23*Calibration!$B$3+T23*Calibration!$C$3)</f>
        <v>-1.2709000952289357E-5</v>
      </c>
      <c r="V23" s="3">
        <f>SUM(R23*Calibration!$A$4+S23*Calibration!$B$4+T23*Calibration!$C$4)</f>
        <v>9.865110996723804E-4</v>
      </c>
      <c r="W23" s="26">
        <f t="shared" si="8"/>
        <v>8.7313476949255993</v>
      </c>
      <c r="X23" s="26">
        <f t="shared" si="9"/>
        <v>0.11452985666590398</v>
      </c>
      <c r="Y23" s="3">
        <f t="shared" si="10"/>
        <v>1.1721797060809042E-6</v>
      </c>
      <c r="Z23" s="26">
        <f t="shared" si="11"/>
        <v>0.85036807781789991</v>
      </c>
      <c r="AA23" s="26">
        <f t="shared" si="12"/>
        <v>1.1759613584814537</v>
      </c>
      <c r="AB23" s="1">
        <f t="shared" si="13"/>
        <v>9.5816514771474353</v>
      </c>
    </row>
    <row r="24" spans="1:28" x14ac:dyDescent="0.3">
      <c r="A24">
        <v>120</v>
      </c>
      <c r="B24">
        <v>20</v>
      </c>
      <c r="C24">
        <v>0</v>
      </c>
      <c r="D24" s="20">
        <v>-1.4740443723E-5</v>
      </c>
      <c r="E24" s="3">
        <f t="shared" si="1"/>
        <v>0</v>
      </c>
      <c r="F24" s="3">
        <f t="shared" si="2"/>
        <v>0</v>
      </c>
      <c r="G24" s="5">
        <v>1540.2683644861227</v>
      </c>
      <c r="H24">
        <v>9.8830509287546001E-4</v>
      </c>
      <c r="I24">
        <v>1540.5532831780879</v>
      </c>
      <c r="J24">
        <v>7.6113250687972166E-4</v>
      </c>
      <c r="K24">
        <v>1540.7020644794627</v>
      </c>
      <c r="L24" s="4">
        <v>9.7924997014471236E-4</v>
      </c>
      <c r="M24" s="2">
        <f t="shared" si="26"/>
        <v>0</v>
      </c>
      <c r="N24" s="2">
        <f t="shared" si="26"/>
        <v>0</v>
      </c>
      <c r="O24">
        <f>G24-$G$24</f>
        <v>0</v>
      </c>
      <c r="P24">
        <f>I24-$I$24</f>
        <v>0</v>
      </c>
      <c r="Q24">
        <f>K24-$K$24</f>
        <v>0</v>
      </c>
      <c r="R24">
        <f t="shared" si="27"/>
        <v>0</v>
      </c>
      <c r="S24">
        <f t="shared" si="27"/>
        <v>0</v>
      </c>
      <c r="T24">
        <f t="shared" si="27"/>
        <v>0</v>
      </c>
      <c r="U24" s="22">
        <f>SUM(R24*Calibration!$A$3+S24*Calibration!$B$3+T24*Calibration!$C$3)</f>
        <v>0</v>
      </c>
      <c r="V24" s="3">
        <f>SUM(R24*Calibration!$A$4+S24*Calibration!$B$4+T24*Calibration!$C$4)</f>
        <v>0</v>
      </c>
      <c r="W24" s="26">
        <f t="shared" si="8"/>
        <v>0</v>
      </c>
      <c r="X24" s="26">
        <f t="shared" si="9"/>
        <v>0</v>
      </c>
      <c r="Y24" s="3">
        <f t="shared" si="10"/>
        <v>0</v>
      </c>
      <c r="Z24" s="26">
        <f t="shared" si="11"/>
        <v>0</v>
      </c>
      <c r="AA24" s="26">
        <f t="shared" si="12"/>
        <v>0</v>
      </c>
      <c r="AB24" s="1">
        <f t="shared" si="13"/>
        <v>0</v>
      </c>
    </row>
    <row r="25" spans="1:28" x14ac:dyDescent="0.3">
      <c r="A25">
        <v>120</v>
      </c>
      <c r="B25">
        <v>20</v>
      </c>
      <c r="C25">
        <v>1</v>
      </c>
      <c r="D25" s="20">
        <v>-6.5933991192999999E-5</v>
      </c>
      <c r="E25" s="3">
        <f t="shared" si="1"/>
        <v>3.2966995596499986E-5</v>
      </c>
      <c r="F25" s="3">
        <f t="shared" si="2"/>
        <v>-5.7100511346037452E-5</v>
      </c>
      <c r="G25" s="5">
        <v>1540.2409211944748</v>
      </c>
      <c r="H25">
        <v>8.641524308990934E-4</v>
      </c>
      <c r="I25">
        <v>1540.5104211379705</v>
      </c>
      <c r="J25">
        <v>8.6177605952989195E-4</v>
      </c>
      <c r="K25">
        <v>1540.7681399624526</v>
      </c>
      <c r="L25" s="4">
        <v>8.5980996096432949E-4</v>
      </c>
      <c r="M25" s="2">
        <f t="shared" si="26"/>
        <v>2.9175791102902486E-4</v>
      </c>
      <c r="N25" s="2">
        <f t="shared" si="26"/>
        <v>-5.0533952541243138E-4</v>
      </c>
      <c r="O25">
        <f t="shared" ref="O25:O26" si="31">G25-$G$24</f>
        <v>-2.7443291647841761E-2</v>
      </c>
      <c r="P25">
        <f t="shared" ref="P25:P26" si="32">I25-$I$24</f>
        <v>-4.286204011737027E-2</v>
      </c>
      <c r="Q25">
        <f t="shared" ref="Q25:Q26" si="33">K25-$K$24</f>
        <v>6.6075482989845113E-2</v>
      </c>
      <c r="R25">
        <f t="shared" si="27"/>
        <v>-2.6033342056052788E-2</v>
      </c>
      <c r="S25">
        <f t="shared" si="27"/>
        <v>-4.1452090525581298E-2</v>
      </c>
      <c r="T25">
        <f t="shared" si="27"/>
        <v>6.7485432581634086E-2</v>
      </c>
      <c r="U25" s="22">
        <f>SUM(R25*Calibration!$A$3+S25*Calibration!$B$3+T25*Calibration!$C$3)</f>
        <v>-1.4849950257546471E-5</v>
      </c>
      <c r="V25" s="3">
        <f>SUM(R25*Calibration!$A$4+S25*Calibration!$B$4+T25*Calibration!$C$4)</f>
        <v>1.6294892369783153E-5</v>
      </c>
      <c r="W25" s="26">
        <f t="shared" si="8"/>
        <v>0.19511079796800868</v>
      </c>
      <c r="X25" s="26">
        <f t="shared" si="9"/>
        <v>5.1252929638674578</v>
      </c>
      <c r="Y25" s="3">
        <f t="shared" si="10"/>
        <v>7.6733455974171033E-9</v>
      </c>
      <c r="Z25" s="26">
        <f t="shared" si="11"/>
        <v>0.58351582205804997</v>
      </c>
      <c r="AA25" s="26">
        <f t="shared" si="12"/>
        <v>1.7137495886110126</v>
      </c>
      <c r="AB25" s="1">
        <f t="shared" si="13"/>
        <v>0.77523906671019949</v>
      </c>
    </row>
    <row r="26" spans="1:28" x14ac:dyDescent="0.3">
      <c r="A26">
        <v>120</v>
      </c>
      <c r="B26">
        <v>20</v>
      </c>
      <c r="C26">
        <v>3</v>
      </c>
      <c r="D26" s="20">
        <v>-2.2308040000000001E-4</v>
      </c>
      <c r="E26" s="3">
        <f t="shared" si="1"/>
        <v>1.1154019999999995E-4</v>
      </c>
      <c r="F26" s="3">
        <f t="shared" si="2"/>
        <v>-1.931932934863941E-4</v>
      </c>
      <c r="G26" s="5">
        <v>1540.1328305337781</v>
      </c>
      <c r="H26">
        <v>1.0911416945746182E-3</v>
      </c>
      <c r="I26">
        <v>1540.5193904938831</v>
      </c>
      <c r="J26">
        <v>8.5092030322499938E-4</v>
      </c>
      <c r="K26">
        <v>1540.9081347527163</v>
      </c>
      <c r="L26" s="4">
        <v>1.0808932826245855E-3</v>
      </c>
      <c r="M26" s="2">
        <f t="shared" si="26"/>
        <v>9.8713076999999943E-4</v>
      </c>
      <c r="N26" s="2">
        <f t="shared" si="26"/>
        <v>-1.7097606473545877E-3</v>
      </c>
      <c r="O26">
        <f t="shared" si="31"/>
        <v>-0.13553395234453092</v>
      </c>
      <c r="P26">
        <f t="shared" si="32"/>
        <v>-3.3892684204829493E-2</v>
      </c>
      <c r="Q26">
        <f t="shared" si="33"/>
        <v>0.20607027325354466</v>
      </c>
      <c r="R26">
        <f t="shared" si="27"/>
        <v>-0.14774849791259234</v>
      </c>
      <c r="S26">
        <f t="shared" si="27"/>
        <v>-4.6107229772890911E-2</v>
      </c>
      <c r="T26">
        <f t="shared" si="27"/>
        <v>0.19385572768548323</v>
      </c>
      <c r="U26" s="22">
        <f>SUM(R26*Calibration!$A$3+S26*Calibration!$B$3+T26*Calibration!$C$3)</f>
        <v>-3.3397906362287027E-5</v>
      </c>
      <c r="V26" s="3">
        <f>SUM(R26*Calibration!$A$4+S26*Calibration!$B$4+T26*Calibration!$C$4)</f>
        <v>1.3465936421289842E-4</v>
      </c>
      <c r="W26" s="26">
        <f t="shared" si="8"/>
        <v>1.2278418850107902</v>
      </c>
      <c r="X26" s="26">
        <f t="shared" si="9"/>
        <v>0.8144371129603647</v>
      </c>
      <c r="Y26" s="3">
        <f t="shared" si="10"/>
        <v>1.2849441983637507E-7</v>
      </c>
      <c r="Z26" s="26">
        <f t="shared" si="11"/>
        <v>1.9742615400000001</v>
      </c>
      <c r="AA26" s="26">
        <f t="shared" si="12"/>
        <v>0.50651850311585367</v>
      </c>
      <c r="AB26" s="1">
        <f t="shared" si="13"/>
        <v>3.1723814710142419</v>
      </c>
    </row>
    <row r="27" spans="1:28" x14ac:dyDescent="0.3">
      <c r="A27">
        <v>120</v>
      </c>
      <c r="B27">
        <v>45</v>
      </c>
      <c r="C27">
        <v>0</v>
      </c>
      <c r="D27" s="20">
        <v>-7.0166332431999997E-5</v>
      </c>
      <c r="E27" s="3">
        <f t="shared" si="1"/>
        <v>0</v>
      </c>
      <c r="F27" s="3">
        <f t="shared" si="2"/>
        <v>0</v>
      </c>
      <c r="G27" s="5">
        <v>1540.2661150853162</v>
      </c>
      <c r="H27">
        <v>1.0201387471530838E-3</v>
      </c>
      <c r="I27">
        <v>1540.5153442634048</v>
      </c>
      <c r="J27">
        <v>8.5583133621340535E-4</v>
      </c>
      <c r="K27">
        <v>1540.7452883892288</v>
      </c>
      <c r="L27" s="4">
        <v>9.6498949594141226E-4</v>
      </c>
      <c r="M27" s="2">
        <f t="shared" si="26"/>
        <v>0</v>
      </c>
      <c r="N27" s="2">
        <f t="shared" si="26"/>
        <v>0</v>
      </c>
      <c r="O27">
        <f>G27-$G$27</f>
        <v>0</v>
      </c>
      <c r="P27">
        <f>I27-$I$27</f>
        <v>0</v>
      </c>
      <c r="Q27">
        <f>K27-$K$27</f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 s="22">
        <f>SUM(R27*Calibration!$A$3+S27*Calibration!$B$3+T27*Calibration!$C$3)</f>
        <v>0</v>
      </c>
      <c r="V27" s="3">
        <f>SUM(R27*Calibration!$A$4+S27*Calibration!$B$4+T27*Calibration!$C$4)</f>
        <v>0</v>
      </c>
      <c r="W27" s="26">
        <f t="shared" si="8"/>
        <v>0</v>
      </c>
      <c r="X27" s="26">
        <f t="shared" si="9"/>
        <v>0</v>
      </c>
      <c r="Y27" s="3">
        <f t="shared" si="10"/>
        <v>0</v>
      </c>
      <c r="Z27" s="26">
        <f t="shared" si="11"/>
        <v>0</v>
      </c>
      <c r="AA27" s="26">
        <f t="shared" si="12"/>
        <v>0</v>
      </c>
      <c r="AB27" s="1">
        <f t="shared" si="13"/>
        <v>0</v>
      </c>
    </row>
    <row r="28" spans="1:28" x14ac:dyDescent="0.3">
      <c r="A28">
        <v>120</v>
      </c>
      <c r="B28">
        <v>45</v>
      </c>
      <c r="C28">
        <v>1</v>
      </c>
      <c r="D28" s="20">
        <v>-1.5670769032000001E-5</v>
      </c>
      <c r="E28" s="3">
        <f t="shared" si="1"/>
        <v>7.8353845159999972E-6</v>
      </c>
      <c r="F28" s="3">
        <f t="shared" si="2"/>
        <v>-1.3571284078550479E-5</v>
      </c>
      <c r="G28" s="5">
        <v>1540.1998400321381</v>
      </c>
      <c r="H28">
        <v>8.8455918048918624E-4</v>
      </c>
      <c r="I28">
        <v>1540.4907278824332</v>
      </c>
      <c r="J28">
        <v>7.5384880806415302E-4</v>
      </c>
      <c r="K28">
        <v>1540.8515241042494</v>
      </c>
      <c r="L28" s="4">
        <v>8.405886644757384E-4</v>
      </c>
      <c r="M28" s="2">
        <f t="shared" si="26"/>
        <v>6.9343152966599975E-5</v>
      </c>
      <c r="N28" s="2">
        <f t="shared" si="26"/>
        <v>-1.2010586409517173E-4</v>
      </c>
      <c r="O28">
        <f t="shared" ref="O28:O30" si="34">G28-$G$27</f>
        <v>-6.6275053178060261E-2</v>
      </c>
      <c r="P28">
        <f t="shared" ref="P28:P30" si="35">I28-$I$27</f>
        <v>-2.4616380971565377E-2</v>
      </c>
      <c r="Q28">
        <f t="shared" ref="Q28:Q30" si="36">K28-$K$27</f>
        <v>0.10623571502060258</v>
      </c>
      <c r="R28">
        <f t="shared" si="27"/>
        <v>-7.138981346838591E-2</v>
      </c>
      <c r="S28">
        <f t="shared" si="27"/>
        <v>-2.9731141261891025E-2</v>
      </c>
      <c r="T28">
        <f t="shared" si="27"/>
        <v>0.10112095473027694</v>
      </c>
      <c r="U28" s="22">
        <f>SUM(R28*Calibration!$A$3+S28*Calibration!$B$3+T28*Calibration!$C$3)</f>
        <v>-1.8142169493306326E-5</v>
      </c>
      <c r="V28" s="3">
        <f>SUM(R28*Calibration!$A$4+S28*Calibration!$B$4+T28*Calibration!$C$4)</f>
        <v>6.3403362511084887E-5</v>
      </c>
      <c r="W28" s="26">
        <f t="shared" si="8"/>
        <v>0.58363885979315377</v>
      </c>
      <c r="X28" s="26">
        <f t="shared" si="9"/>
        <v>1.7133883106316943</v>
      </c>
      <c r="Y28" s="3">
        <f t="shared" si="10"/>
        <v>6.5999295299056896E-9</v>
      </c>
      <c r="Z28" s="26">
        <f t="shared" si="11"/>
        <v>0.1386863059332</v>
      </c>
      <c r="AA28" s="26">
        <f t="shared" si="12"/>
        <v>7.2105172408418072</v>
      </c>
      <c r="AB28" s="1">
        <f t="shared" si="13"/>
        <v>0.71897356043601379</v>
      </c>
    </row>
    <row r="29" spans="1:28" x14ac:dyDescent="0.3">
      <c r="A29">
        <v>120</v>
      </c>
      <c r="B29">
        <v>45</v>
      </c>
      <c r="C29">
        <v>5</v>
      </c>
      <c r="D29" s="20">
        <v>-1.071375E-4</v>
      </c>
      <c r="E29" s="3">
        <f t="shared" si="1"/>
        <v>5.3568749999999971E-5</v>
      </c>
      <c r="F29" s="3">
        <f t="shared" si="2"/>
        <v>-9.2783796697955298E-5</v>
      </c>
      <c r="G29" s="5">
        <v>1539.7351033446996</v>
      </c>
      <c r="H29">
        <v>1.0113173694174342E-3</v>
      </c>
      <c r="I29">
        <v>1540.5871316437779</v>
      </c>
      <c r="J29">
        <v>8.518474678192332E-4</v>
      </c>
      <c r="K29">
        <v>1541.3928039925891</v>
      </c>
      <c r="L29" s="4">
        <v>8.4690921225371891E-4</v>
      </c>
      <c r="M29" s="2">
        <f t="shared" si="26"/>
        <v>4.740834374999997E-4</v>
      </c>
      <c r="N29" s="2">
        <f t="shared" si="26"/>
        <v>-8.2113660077690433E-4</v>
      </c>
      <c r="O29">
        <f t="shared" si="34"/>
        <v>-0.5310117406165773</v>
      </c>
      <c r="P29">
        <f t="shared" si="35"/>
        <v>7.1787380373052656E-2</v>
      </c>
      <c r="Q29">
        <f t="shared" si="36"/>
        <v>0.64751560336026159</v>
      </c>
      <c r="R29">
        <f t="shared" si="27"/>
        <v>-0.59377548832215632</v>
      </c>
      <c r="S29">
        <f t="shared" si="27"/>
        <v>9.0236326674736772E-3</v>
      </c>
      <c r="T29">
        <f t="shared" si="27"/>
        <v>0.58475185565468257</v>
      </c>
      <c r="U29" s="22">
        <f>SUM(R29*Calibration!$A$3+S29*Calibration!$B$3+T29*Calibration!$C$3)</f>
        <v>-8.1948139703027977E-5</v>
      </c>
      <c r="V29" s="3">
        <f>SUM(R29*Calibration!$A$4+S29*Calibration!$B$4+T29*Calibration!$C$4)</f>
        <v>5.8450602412888188E-4</v>
      </c>
      <c r="W29" s="26">
        <f t="shared" si="8"/>
        <v>5.2234705519928344</v>
      </c>
      <c r="X29" s="26">
        <f t="shared" si="9"/>
        <v>0.1914435986661176</v>
      </c>
      <c r="Y29" s="3">
        <f t="shared" si="10"/>
        <v>4.7708632879043178E-7</v>
      </c>
      <c r="Z29" s="26">
        <f t="shared" si="11"/>
        <v>0.94816687499999996</v>
      </c>
      <c r="AA29" s="26">
        <f t="shared" si="12"/>
        <v>1.0546666693033333</v>
      </c>
      <c r="AB29" s="1">
        <f t="shared" si="13"/>
        <v>6.1128220967641935</v>
      </c>
    </row>
    <row r="30" spans="1:28" x14ac:dyDescent="0.3">
      <c r="A30">
        <v>120</v>
      </c>
      <c r="B30">
        <v>45</v>
      </c>
      <c r="C30">
        <v>9</v>
      </c>
      <c r="D30" s="20">
        <v>-1.5767010000000001E-4</v>
      </c>
      <c r="E30" s="3">
        <f t="shared" si="1"/>
        <v>7.8835049999999963E-5</v>
      </c>
      <c r="F30" s="3">
        <f t="shared" si="2"/>
        <v>-1.3654631201723283E-4</v>
      </c>
      <c r="G30" s="5">
        <v>1539.5097684022473</v>
      </c>
      <c r="H30">
        <v>9.454304162321189E-4</v>
      </c>
      <c r="I30">
        <v>1540.6415833841036</v>
      </c>
      <c r="J30">
        <v>9.9120003529665083E-4</v>
      </c>
      <c r="K30">
        <v>1541.647943673446</v>
      </c>
      <c r="L30" s="4">
        <v>8.7488608449335227E-4</v>
      </c>
      <c r="M30" s="2">
        <f t="shared" si="26"/>
        <v>6.9769019249999961E-4</v>
      </c>
      <c r="N30" s="2">
        <f t="shared" si="26"/>
        <v>-1.2084348613525106E-3</v>
      </c>
      <c r="O30">
        <f t="shared" si="34"/>
        <v>-0.75634668306884123</v>
      </c>
      <c r="P30">
        <f t="shared" si="35"/>
        <v>0.12623912069875587</v>
      </c>
      <c r="Q30">
        <f t="shared" si="36"/>
        <v>0.90265528421718955</v>
      </c>
      <c r="R30">
        <f t="shared" si="27"/>
        <v>-0.84719592368454266</v>
      </c>
      <c r="S30">
        <f t="shared" si="27"/>
        <v>3.5389880083054479E-2</v>
      </c>
      <c r="T30">
        <f t="shared" si="27"/>
        <v>0.81180604360148811</v>
      </c>
      <c r="U30" s="22">
        <f>SUM(R30*Calibration!$A$3+S30*Calibration!$B$3+T30*Calibration!$C$3)</f>
        <v>-1.1086666301323183E-4</v>
      </c>
      <c r="V30" s="3">
        <f>SUM(R30*Calibration!$A$4+S30*Calibration!$B$4+T30*Calibration!$C$4)</f>
        <v>8.3899114439305749E-4</v>
      </c>
      <c r="W30" s="26">
        <f t="shared" si="8"/>
        <v>7.4896183604092279</v>
      </c>
      <c r="X30" s="26">
        <f t="shared" si="9"/>
        <v>0.13351815164389239</v>
      </c>
      <c r="Y30" s="3">
        <f t="shared" si="10"/>
        <v>9.8766006877961344E-7</v>
      </c>
      <c r="Z30" s="26">
        <f t="shared" si="11"/>
        <v>1.3953803850000002</v>
      </c>
      <c r="AA30" s="26">
        <f t="shared" si="12"/>
        <v>0.71665046373716934</v>
      </c>
      <c r="AB30" s="1">
        <f t="shared" si="13"/>
        <v>8.7952263039100522</v>
      </c>
    </row>
    <row r="31" spans="1:28" x14ac:dyDescent="0.3">
      <c r="A31">
        <v>150</v>
      </c>
      <c r="B31">
        <v>20</v>
      </c>
      <c r="C31">
        <v>0</v>
      </c>
      <c r="D31" s="20">
        <v>-3.1660792402999999E-5</v>
      </c>
      <c r="E31" s="3">
        <f t="shared" si="1"/>
        <v>0</v>
      </c>
      <c r="F31" s="3">
        <f t="shared" si="2"/>
        <v>0</v>
      </c>
      <c r="G31" s="5">
        <v>1540.2702132092152</v>
      </c>
      <c r="H31">
        <v>9.2637249176199859E-4</v>
      </c>
      <c r="I31">
        <v>1540.562741654182</v>
      </c>
      <c r="J31">
        <v>8.3892511813175451E-4</v>
      </c>
      <c r="K31">
        <v>1540.6851071353926</v>
      </c>
      <c r="L31" s="4">
        <v>1.0267764038831447E-3</v>
      </c>
      <c r="M31" s="2">
        <f t="shared" si="26"/>
        <v>0</v>
      </c>
      <c r="N31" s="2">
        <f t="shared" si="26"/>
        <v>0</v>
      </c>
      <c r="O31">
        <f>G31-$G$31</f>
        <v>0</v>
      </c>
      <c r="P31">
        <f>I31-$I$31</f>
        <v>0</v>
      </c>
      <c r="Q31">
        <f>K31-$K$31</f>
        <v>0</v>
      </c>
      <c r="R31">
        <f t="shared" si="27"/>
        <v>0</v>
      </c>
      <c r="S31">
        <f t="shared" si="27"/>
        <v>0</v>
      </c>
      <c r="T31">
        <f t="shared" si="27"/>
        <v>0</v>
      </c>
      <c r="U31" s="22">
        <f>SUM(R31*Calibration!$A$3+S31*Calibration!$B$3+T31*Calibration!$C$3)</f>
        <v>0</v>
      </c>
      <c r="V31" s="3">
        <f>SUM(R31*Calibration!$A$4+S31*Calibration!$B$4+T31*Calibration!$C$4)</f>
        <v>0</v>
      </c>
      <c r="W31" s="26">
        <f t="shared" si="8"/>
        <v>0</v>
      </c>
      <c r="X31" s="26">
        <f t="shared" si="9"/>
        <v>0</v>
      </c>
      <c r="Y31" s="3">
        <f t="shared" si="10"/>
        <v>0</v>
      </c>
      <c r="Z31" s="26">
        <f t="shared" si="11"/>
        <v>0</v>
      </c>
      <c r="AA31" s="26">
        <f t="shared" si="12"/>
        <v>0</v>
      </c>
      <c r="AB31" s="1">
        <f t="shared" si="13"/>
        <v>0</v>
      </c>
    </row>
    <row r="32" spans="1:28" x14ac:dyDescent="0.3">
      <c r="A32">
        <v>150</v>
      </c>
      <c r="B32">
        <v>20</v>
      </c>
      <c r="C32">
        <v>1</v>
      </c>
      <c r="D32" s="20">
        <v>-1.0824381978E-4</v>
      </c>
      <c r="E32" s="3">
        <f t="shared" si="1"/>
        <v>9.3741897732144518E-5</v>
      </c>
      <c r="F32" s="3">
        <f t="shared" si="2"/>
        <v>-5.4121909889999993E-5</v>
      </c>
      <c r="G32" s="5">
        <v>1540.26592489884</v>
      </c>
      <c r="H32">
        <v>9.7587932973628366E-4</v>
      </c>
      <c r="I32">
        <v>1540.5027254489739</v>
      </c>
      <c r="J32">
        <v>8.4759633772112206E-4</v>
      </c>
      <c r="K32">
        <v>1540.7463683274138</v>
      </c>
      <c r="L32" s="4">
        <v>9.4276712718353699E-4</v>
      </c>
      <c r="M32" s="2">
        <f t="shared" si="26"/>
        <v>8.2961579492947892E-4</v>
      </c>
      <c r="N32" s="2">
        <f t="shared" si="26"/>
        <v>-4.789789025264999E-4</v>
      </c>
      <c r="O32">
        <f t="shared" ref="O32:O33" si="37">G32-$G$31</f>
        <v>-4.2883103751591989E-3</v>
      </c>
      <c r="P32">
        <f t="shared" ref="P32:P33" si="38">I32-$I$31</f>
        <v>-6.0016205208057727E-2</v>
      </c>
      <c r="Q32">
        <f t="shared" ref="Q32:Q33" si="39">K32-$K$31</f>
        <v>6.1261192021220268E-2</v>
      </c>
      <c r="R32">
        <f t="shared" si="27"/>
        <v>-3.2738691878269792E-3</v>
      </c>
      <c r="S32">
        <f t="shared" si="27"/>
        <v>-5.900176402072551E-2</v>
      </c>
      <c r="T32">
        <f t="shared" si="27"/>
        <v>6.2275633208552485E-2</v>
      </c>
      <c r="U32" s="22">
        <f>SUM(R32*Calibration!$A$3+S32*Calibration!$B$3+T32*Calibration!$C$3)</f>
        <v>-1.6336691333165378E-5</v>
      </c>
      <c r="V32" s="3">
        <f>SUM(R32*Calibration!$A$4+S32*Calibration!$B$4+T32*Calibration!$C$4)</f>
        <v>-9.9457277033635208E-6</v>
      </c>
      <c r="W32" s="26">
        <f t="shared" si="8"/>
        <v>0.16926535617703803</v>
      </c>
      <c r="X32" s="26">
        <f t="shared" si="9"/>
        <v>5.9078834711698471</v>
      </c>
      <c r="Y32" s="3">
        <f t="shared" si="10"/>
        <v>1.4068830843196262E-8</v>
      </c>
      <c r="Z32" s="26">
        <f t="shared" si="11"/>
        <v>0.95795780505299999</v>
      </c>
      <c r="AA32" s="26">
        <f t="shared" si="12"/>
        <v>1.0438873139560401</v>
      </c>
      <c r="AB32" s="1">
        <f t="shared" si="13"/>
        <v>1.0497171065178652</v>
      </c>
    </row>
    <row r="33" spans="1:28" x14ac:dyDescent="0.3">
      <c r="A33">
        <v>150</v>
      </c>
      <c r="B33">
        <v>20</v>
      </c>
      <c r="C33">
        <v>3</v>
      </c>
      <c r="D33" s="20">
        <v>-2.9455331552999999E-4</v>
      </c>
      <c r="E33" s="3">
        <f t="shared" si="1"/>
        <v>2.5509065401791342E-4</v>
      </c>
      <c r="F33" s="3">
        <f t="shared" si="2"/>
        <v>-1.4727665776499997E-4</v>
      </c>
      <c r="G33" s="5">
        <v>1540.1919044720867</v>
      </c>
      <c r="H33">
        <v>9.397741433883292E-4</v>
      </c>
      <c r="I33">
        <v>1540.4393225977383</v>
      </c>
      <c r="J33">
        <v>8.1717570054446788E-4</v>
      </c>
      <c r="K33">
        <v>1540.8960576729655</v>
      </c>
      <c r="L33" s="4">
        <v>8.7500977013879751E-4</v>
      </c>
      <c r="M33" s="2">
        <f t="shared" si="26"/>
        <v>2.2575522880585335E-3</v>
      </c>
      <c r="N33" s="2">
        <f t="shared" si="26"/>
        <v>-1.3033984212202498E-3</v>
      </c>
      <c r="O33">
        <f t="shared" si="37"/>
        <v>-7.8308737128509165E-2</v>
      </c>
      <c r="P33">
        <f t="shared" si="38"/>
        <v>-0.12341905644370854</v>
      </c>
      <c r="Q33">
        <f t="shared" si="39"/>
        <v>0.21095053757289861</v>
      </c>
      <c r="R33">
        <f t="shared" si="27"/>
        <v>-8.1382985128736138E-2</v>
      </c>
      <c r="S33">
        <f t="shared" si="27"/>
        <v>-0.1264933044439355</v>
      </c>
      <c r="T33">
        <f t="shared" si="27"/>
        <v>0.20787628957267165</v>
      </c>
      <c r="U33" s="22">
        <f>SUM(R33*Calibration!$A$3+S33*Calibration!$B$3+T33*Calibration!$C$3)</f>
        <v>-4.5591221082212058E-5</v>
      </c>
      <c r="V33" s="3">
        <f>SUM(R33*Calibration!$A$4+S33*Calibration!$B$4+T33*Calibration!$C$4)</f>
        <v>5.1628701520292514E-5</v>
      </c>
      <c r="W33" s="26">
        <f t="shared" si="8"/>
        <v>0.60956409248183385</v>
      </c>
      <c r="X33" s="26">
        <f t="shared" si="9"/>
        <v>1.6405165795257237</v>
      </c>
      <c r="Y33" s="3">
        <f t="shared" si="10"/>
        <v>1.2997293196613873E-7</v>
      </c>
      <c r="Z33" s="26">
        <f t="shared" si="11"/>
        <v>2.6067968424405001</v>
      </c>
      <c r="AA33" s="26">
        <f t="shared" si="12"/>
        <v>0.38361255611457373</v>
      </c>
      <c r="AB33" s="1">
        <f t="shared" si="13"/>
        <v>3.1905806624998374</v>
      </c>
    </row>
    <row r="34" spans="1:28" x14ac:dyDescent="0.3">
      <c r="A34">
        <v>150</v>
      </c>
      <c r="B34">
        <v>45</v>
      </c>
      <c r="C34">
        <v>0</v>
      </c>
      <c r="D34" s="20">
        <v>-2.33030344E-5</v>
      </c>
      <c r="E34" s="3">
        <f t="shared" si="1"/>
        <v>0</v>
      </c>
      <c r="F34" s="3">
        <f t="shared" si="2"/>
        <v>0</v>
      </c>
      <c r="G34" s="5">
        <v>1540.2725179253137</v>
      </c>
      <c r="H34">
        <v>1.0308224300766302E-3</v>
      </c>
      <c r="I34">
        <v>1540.5114755527507</v>
      </c>
      <c r="J34">
        <v>8.1896179024698709E-4</v>
      </c>
      <c r="K34">
        <v>1540.7303166314973</v>
      </c>
      <c r="L34" s="4">
        <v>8.9513110009042506E-4</v>
      </c>
      <c r="M34" s="2">
        <f t="shared" si="26"/>
        <v>0</v>
      </c>
      <c r="N34" s="2">
        <f t="shared" si="26"/>
        <v>0</v>
      </c>
      <c r="O34">
        <f>G34-$G$34</f>
        <v>0</v>
      </c>
      <c r="P34">
        <f>I34-$I$34</f>
        <v>0</v>
      </c>
      <c r="Q34">
        <f>K34-$K$34</f>
        <v>0</v>
      </c>
      <c r="R34">
        <f t="shared" si="27"/>
        <v>0</v>
      </c>
      <c r="S34">
        <f t="shared" si="27"/>
        <v>0</v>
      </c>
      <c r="T34">
        <f t="shared" si="27"/>
        <v>0</v>
      </c>
      <c r="U34" s="22">
        <f>SUM(R34*Calibration!$A$3+S34*Calibration!$B$3+T34*Calibration!$C$3)</f>
        <v>0</v>
      </c>
      <c r="V34" s="3">
        <f>SUM(R34*Calibration!$A$4+S34*Calibration!$B$4+T34*Calibration!$C$4)</f>
        <v>0</v>
      </c>
      <c r="W34" s="26">
        <f t="shared" si="8"/>
        <v>0</v>
      </c>
      <c r="X34" s="26">
        <f t="shared" si="9"/>
        <v>0</v>
      </c>
      <c r="Y34" s="3">
        <f t="shared" si="10"/>
        <v>0</v>
      </c>
      <c r="Z34" s="26">
        <f t="shared" si="11"/>
        <v>0</v>
      </c>
      <c r="AA34" s="26">
        <f t="shared" si="12"/>
        <v>0</v>
      </c>
      <c r="AB34" s="1">
        <f t="shared" si="13"/>
        <v>0</v>
      </c>
    </row>
    <row r="35" spans="1:28" x14ac:dyDescent="0.3">
      <c r="A35">
        <v>150</v>
      </c>
      <c r="B35">
        <v>45</v>
      </c>
      <c r="C35">
        <v>1</v>
      </c>
      <c r="D35" s="20">
        <v>-7.4197694941000004E-5</v>
      </c>
      <c r="E35" s="3">
        <f t="shared" si="1"/>
        <v>6.425708872115414E-5</v>
      </c>
      <c r="F35" s="3">
        <f t="shared" si="2"/>
        <v>-3.7098847470499995E-5</v>
      </c>
      <c r="G35" s="5">
        <v>1540.2401043899322</v>
      </c>
      <c r="H35">
        <v>8.4152821022866816E-4</v>
      </c>
      <c r="I35">
        <v>1540.4422807791616</v>
      </c>
      <c r="J35">
        <v>7.8100702514627722E-4</v>
      </c>
      <c r="K35">
        <v>1540.8372021333566</v>
      </c>
      <c r="L35" s="4">
        <v>8.8296305455339062E-4</v>
      </c>
      <c r="M35" s="2">
        <f t="shared" si="26"/>
        <v>5.6867523518221413E-4</v>
      </c>
      <c r="N35" s="2">
        <f t="shared" si="26"/>
        <v>-3.2832480011392494E-4</v>
      </c>
      <c r="O35">
        <f t="shared" ref="O35:O37" si="40">G35-$G$34</f>
        <v>-3.2413535381465408E-2</v>
      </c>
      <c r="P35">
        <f t="shared" ref="P35:P37" si="41">I35-$I$34</f>
        <v>-6.9194773589060787E-2</v>
      </c>
      <c r="Q35">
        <f t="shared" ref="Q35:Q37" si="42">K35-$K$34</f>
        <v>0.10688550185932399</v>
      </c>
      <c r="R35">
        <f t="shared" si="27"/>
        <v>-3.4172599677731341E-2</v>
      </c>
      <c r="S35">
        <f t="shared" si="27"/>
        <v>-7.095383788532672E-2</v>
      </c>
      <c r="T35">
        <f t="shared" si="27"/>
        <v>0.10512643756305806</v>
      </c>
      <c r="U35" s="22">
        <f>SUM(R35*Calibration!$A$3+S35*Calibration!$B$3+T35*Calibration!$C$3)</f>
        <v>-2.3942508805358511E-5</v>
      </c>
      <c r="V35" s="3">
        <f>SUM(R35*Calibration!$A$4+S35*Calibration!$B$4+T35*Calibration!$C$4)</f>
        <v>1.770061443542658E-5</v>
      </c>
      <c r="W35" s="26">
        <f t="shared" si="8"/>
        <v>0.26350947141687597</v>
      </c>
      <c r="X35" s="26">
        <f t="shared" si="9"/>
        <v>3.7949300062083342</v>
      </c>
      <c r="Y35" s="3">
        <f t="shared" si="10"/>
        <v>1.0782150029017916E-8</v>
      </c>
      <c r="Z35" s="26">
        <f t="shared" si="11"/>
        <v>0.65664960022785002</v>
      </c>
      <c r="AA35" s="26">
        <f t="shared" si="12"/>
        <v>1.5228822185424482</v>
      </c>
      <c r="AB35" s="1">
        <f t="shared" si="13"/>
        <v>0.91895862020428087</v>
      </c>
    </row>
    <row r="36" spans="1:28" x14ac:dyDescent="0.3">
      <c r="A36">
        <v>150</v>
      </c>
      <c r="B36">
        <v>45</v>
      </c>
      <c r="C36">
        <v>5</v>
      </c>
      <c r="D36" s="20">
        <v>-1.127744E-4</v>
      </c>
      <c r="E36" s="3">
        <f t="shared" si="1"/>
        <v>9.7665495296547802E-5</v>
      </c>
      <c r="F36" s="3">
        <f t="shared" si="2"/>
        <v>-5.6387199999999994E-5</v>
      </c>
      <c r="G36" s="5">
        <v>1539.9238153150445</v>
      </c>
      <c r="H36">
        <v>9.2566525477374528E-4</v>
      </c>
      <c r="I36">
        <v>1540.2493070758685</v>
      </c>
      <c r="J36">
        <v>8.7907709818347852E-4</v>
      </c>
      <c r="K36">
        <v>1541.4498816754926</v>
      </c>
      <c r="L36" s="4">
        <v>1.0042195390944739E-3</v>
      </c>
      <c r="M36" s="2">
        <f t="shared" si="26"/>
        <v>8.6433963337444804E-4</v>
      </c>
      <c r="N36" s="2">
        <f t="shared" si="26"/>
        <v>-4.990267199999999E-4</v>
      </c>
      <c r="O36">
        <f t="shared" si="40"/>
        <v>-0.34870261026912885</v>
      </c>
      <c r="P36">
        <f t="shared" si="41"/>
        <v>-0.26216847688215239</v>
      </c>
      <c r="Q36">
        <f t="shared" si="42"/>
        <v>0.71956504399531696</v>
      </c>
      <c r="R36">
        <f t="shared" ref="R36:T37" si="43">O36-AVERAGE($O36:$Q36)</f>
        <v>-0.38493392921714076</v>
      </c>
      <c r="S36">
        <f t="shared" si="43"/>
        <v>-0.29839979583016429</v>
      </c>
      <c r="T36">
        <f t="shared" si="43"/>
        <v>0.68333372504730505</v>
      </c>
      <c r="U36" s="22">
        <f>SUM(R36*Calibration!$A$3+S36*Calibration!$B$3+T36*Calibration!$C$3)</f>
        <v>-1.349686564200699E-4</v>
      </c>
      <c r="V36" s="3">
        <f>SUM(R36*Calibration!$A$4+S36*Calibration!$B$4+T36*Calibration!$C$4)</f>
        <v>3.110770300918885E-4</v>
      </c>
      <c r="W36" s="26">
        <f t="shared" si="8"/>
        <v>3.0009912438120367</v>
      </c>
      <c r="X36" s="26">
        <f t="shared" si="9"/>
        <v>0.33322323151124589</v>
      </c>
      <c r="Y36" s="3">
        <f t="shared" si="10"/>
        <v>1.8914860894193465E-7</v>
      </c>
      <c r="Z36" s="26">
        <f t="shared" si="11"/>
        <v>0.99805344000000007</v>
      </c>
      <c r="AA36" s="26">
        <f t="shared" si="12"/>
        <v>1.0019503564859211</v>
      </c>
      <c r="AB36" s="1">
        <f t="shared" si="13"/>
        <v>3.8489728401035359</v>
      </c>
    </row>
    <row r="37" spans="1:28" x14ac:dyDescent="0.3">
      <c r="A37">
        <v>150</v>
      </c>
      <c r="B37">
        <v>45</v>
      </c>
      <c r="C37">
        <v>9</v>
      </c>
      <c r="D37" s="20">
        <v>-2.2316830000000001E-4</v>
      </c>
      <c r="E37" s="3">
        <f t="shared" si="1"/>
        <v>1.9326941711938676E-4</v>
      </c>
      <c r="F37" s="3">
        <f t="shared" si="2"/>
        <v>-1.1158414999999999E-4</v>
      </c>
      <c r="G37" s="5">
        <v>1539.7707753794148</v>
      </c>
      <c r="H37">
        <v>9.7581143999501355E-4</v>
      </c>
      <c r="I37">
        <v>1540.1674498621283</v>
      </c>
      <c r="J37">
        <v>7.7570928959404468E-4</v>
      </c>
      <c r="K37">
        <v>1541.739300870591</v>
      </c>
      <c r="L37" s="4">
        <v>1.0540509137415082E-3</v>
      </c>
      <c r="M37" s="2">
        <f t="shared" si="26"/>
        <v>1.7104343415065726E-3</v>
      </c>
      <c r="N37" s="2">
        <f t="shared" si="26"/>
        <v>-9.8751972749999998E-4</v>
      </c>
      <c r="O37">
        <f t="shared" si="40"/>
        <v>-0.50174254589887823</v>
      </c>
      <c r="P37">
        <f t="shared" si="41"/>
        <v>-0.34402569062240218</v>
      </c>
      <c r="Q37">
        <f t="shared" si="42"/>
        <v>1.0089842390937065</v>
      </c>
      <c r="R37">
        <f t="shared" si="43"/>
        <v>-0.55614788008968696</v>
      </c>
      <c r="S37">
        <f t="shared" si="43"/>
        <v>-0.39843102481321085</v>
      </c>
      <c r="T37">
        <f t="shared" si="43"/>
        <v>0.95457890490289776</v>
      </c>
      <c r="U37" s="22">
        <f>SUM(R37*Calibration!$A$3+S37*Calibration!$B$3+T37*Calibration!$C$3)</f>
        <v>-1.8620655943549821E-4</v>
      </c>
      <c r="V37" s="3">
        <f>SUM(R37*Calibration!$A$4+S37*Calibration!$B$4+T37*Calibration!$C$4)</f>
        <v>4.5673095183463691E-4</v>
      </c>
      <c r="W37" s="26">
        <f t="shared" si="8"/>
        <v>4.36508740411037</v>
      </c>
      <c r="X37" s="26">
        <f t="shared" si="9"/>
        <v>0.22909048718207872</v>
      </c>
      <c r="Y37" s="3">
        <f t="shared" si="10"/>
        <v>4.6698407175559729E-7</v>
      </c>
      <c r="Z37" s="26">
        <f t="shared" si="11"/>
        <v>1.9750394549999999</v>
      </c>
      <c r="AA37" s="26">
        <f t="shared" si="12"/>
        <v>0.5063189990804513</v>
      </c>
      <c r="AB37" s="1">
        <f t="shared" si="13"/>
        <v>6.0477566055586065</v>
      </c>
    </row>
    <row r="40" spans="1:28" x14ac:dyDescent="0.3">
      <c r="V40" s="3" t="s">
        <v>31</v>
      </c>
      <c r="Y40" s="3" t="s">
        <v>37</v>
      </c>
    </row>
    <row r="41" spans="1:28" x14ac:dyDescent="0.3">
      <c r="V41" s="3">
        <v>0</v>
      </c>
      <c r="W41" s="3">
        <v>0</v>
      </c>
      <c r="Y41" s="3">
        <v>0</v>
      </c>
      <c r="Z41" s="26">
        <v>0</v>
      </c>
    </row>
    <row r="42" spans="1:28" x14ac:dyDescent="0.3">
      <c r="V42" s="3">
        <f>MAX(Z3:Z37,W3:W37)</f>
        <v>8.7313476949255993</v>
      </c>
      <c r="W42" s="3">
        <f>V42</f>
        <v>8.7313476949255993</v>
      </c>
      <c r="Y42" s="3">
        <f>MAX(AA3:AA37,X3:X37)</f>
        <v>7.2105172408418072</v>
      </c>
      <c r="Z42" s="26">
        <f>Y42</f>
        <v>7.2105172408418072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09D8-A52F-4BE2-978B-175B3BB5F744}">
  <dimension ref="A1:Z42"/>
  <sheetViews>
    <sheetView workbookViewId="0">
      <pane xSplit="3" ySplit="2" topLeftCell="K3" activePane="bottomRight" state="frozen"/>
      <selection pane="topRight" activeCell="D1" sqref="D1"/>
      <selection pane="bottomLeft" activeCell="A3" sqref="A3"/>
      <selection pane="bottomRight" activeCell="Z3" sqref="Z3"/>
    </sheetView>
  </sheetViews>
  <sheetFormatPr defaultRowHeight="14.4" x14ac:dyDescent="0.3"/>
  <cols>
    <col min="1" max="1" width="9.109375" bestFit="1" customWidth="1"/>
    <col min="3" max="3" width="11.5546875" bestFit="1" customWidth="1"/>
    <col min="4" max="4" width="12.21875" style="20" bestFit="1" customWidth="1"/>
    <col min="5" max="6" width="12" style="3" bestFit="1" customWidth="1"/>
    <col min="7" max="7" width="8.88671875" style="5"/>
    <col min="12" max="12" width="8.88671875" style="4"/>
    <col min="13" max="14" width="10.21875" style="2" bestFit="1" customWidth="1"/>
    <col min="21" max="21" width="11.21875" style="22" bestFit="1" customWidth="1"/>
    <col min="22" max="22" width="11.21875" style="3" bestFit="1" customWidth="1"/>
    <col min="23" max="23" width="18" style="3" bestFit="1" customWidth="1"/>
    <col min="24" max="24" width="18" style="3" customWidth="1"/>
    <col min="25" max="25" width="12" style="1" bestFit="1" customWidth="1"/>
    <col min="26" max="26" width="11" bestFit="1" customWidth="1"/>
  </cols>
  <sheetData>
    <row r="1" spans="1:26" x14ac:dyDescent="0.3">
      <c r="A1" t="s">
        <v>10</v>
      </c>
      <c r="B1">
        <v>8.85</v>
      </c>
    </row>
    <row r="2" spans="1:26" x14ac:dyDescent="0.3">
      <c r="A2" t="s">
        <v>5</v>
      </c>
      <c r="B2" t="s">
        <v>6</v>
      </c>
      <c r="C2" t="s">
        <v>7</v>
      </c>
      <c r="D2" s="21" t="s">
        <v>16</v>
      </c>
      <c r="E2" s="3" t="s">
        <v>14</v>
      </c>
      <c r="F2" s="3" t="s">
        <v>15</v>
      </c>
      <c r="G2" s="16" t="s">
        <v>0</v>
      </c>
      <c r="H2" s="17" t="s">
        <v>17</v>
      </c>
      <c r="I2" s="17" t="s">
        <v>1</v>
      </c>
      <c r="J2" s="17" t="s">
        <v>17</v>
      </c>
      <c r="K2" s="17" t="s">
        <v>2</v>
      </c>
      <c r="L2" s="18" t="s">
        <v>17</v>
      </c>
      <c r="M2" s="2" t="s">
        <v>8</v>
      </c>
      <c r="N2" s="2" t="s">
        <v>9</v>
      </c>
      <c r="O2" s="19" t="s">
        <v>18</v>
      </c>
      <c r="P2" s="19" t="s">
        <v>19</v>
      </c>
      <c r="Q2" s="19" t="s">
        <v>20</v>
      </c>
      <c r="R2" t="s">
        <v>11</v>
      </c>
      <c r="S2" t="s">
        <v>12</v>
      </c>
      <c r="T2" t="s">
        <v>13</v>
      </c>
      <c r="U2" s="22" t="s">
        <v>3</v>
      </c>
      <c r="V2" s="3" t="s">
        <v>4</v>
      </c>
      <c r="W2" s="3" t="s">
        <v>29</v>
      </c>
      <c r="X2" s="3" t="s">
        <v>30</v>
      </c>
      <c r="Y2" s="24" t="s">
        <v>28</v>
      </c>
      <c r="Z2" s="23" t="s">
        <v>27</v>
      </c>
    </row>
    <row r="3" spans="1:26" x14ac:dyDescent="0.3">
      <c r="A3">
        <v>30</v>
      </c>
      <c r="B3">
        <v>20</v>
      </c>
      <c r="C3">
        <v>0</v>
      </c>
      <c r="D3" s="20">
        <v>2.9811600548000001E-5</v>
      </c>
      <c r="E3" s="3">
        <f>-D3*COS(A3*PI()/180)</f>
        <v>-2.5817603402042094E-5</v>
      </c>
      <c r="F3" s="3">
        <f>-D3*SIN(A3*PI()/180)</f>
        <v>-1.4905800273999999E-5</v>
      </c>
      <c r="G3" s="5">
        <v>1550.2864766237556</v>
      </c>
      <c r="H3">
        <v>1.1410281204291828E-3</v>
      </c>
      <c r="I3">
        <v>1550.5914886969151</v>
      </c>
      <c r="J3">
        <v>1.2953135957205944E-3</v>
      </c>
      <c r="K3">
        <v>1550.5207238721855</v>
      </c>
      <c r="L3" s="4">
        <v>1.1489611620824501E-3</v>
      </c>
      <c r="M3" s="2">
        <f>$B$1*E3</f>
        <v>-2.2848579010807253E-4</v>
      </c>
      <c r="N3" s="2">
        <f>$B$1*F3</f>
        <v>-1.3191633242489999E-4</v>
      </c>
      <c r="O3">
        <f>G3-$G$3</f>
        <v>0</v>
      </c>
      <c r="P3">
        <f>I3-$I$3</f>
        <v>0</v>
      </c>
      <c r="Q3">
        <f>K3-$K$3</f>
        <v>0</v>
      </c>
      <c r="R3">
        <f>O3-AVERAGE($O3:$Q3)</f>
        <v>0</v>
      </c>
      <c r="S3">
        <f t="shared" ref="S3:T5" si="0">P3-AVERAGE($O3:$Q3)</f>
        <v>0</v>
      </c>
      <c r="T3">
        <f t="shared" si="0"/>
        <v>0</v>
      </c>
      <c r="U3" s="22">
        <f>SUM(R3*Calibration!$A$7+S3*Calibration!$B$7+T3*Calibration!$C$7)</f>
        <v>0</v>
      </c>
      <c r="V3" s="3">
        <f>SUM(R3*Calibration!$A$8+S3*Calibration!$B$8+T3*Calibration!$C$8)</f>
        <v>0</v>
      </c>
      <c r="W3" s="3">
        <f>(E3-U3)^2+(F3-V3)^2</f>
        <v>8.8873152723351397E-10</v>
      </c>
      <c r="X3" s="3">
        <f>-D3*$B$1*1000</f>
        <v>-0.26383266484979995</v>
      </c>
      <c r="Y3" s="1">
        <f>SQRT(W3)*8.85*1000</f>
        <v>0.26383266484979995</v>
      </c>
      <c r="Z3" s="25">
        <f>$B$1*1000*SQRT(SUM(V3:V37)/COUNTA(V3:V37))</f>
        <v>130.99467387380386</v>
      </c>
    </row>
    <row r="4" spans="1:26" x14ac:dyDescent="0.3">
      <c r="A4">
        <v>30</v>
      </c>
      <c r="B4">
        <v>20</v>
      </c>
      <c r="C4">
        <v>1</v>
      </c>
      <c r="D4" s="20">
        <v>-4.4556194777000001E-5</v>
      </c>
      <c r="E4" s="3">
        <f t="shared" ref="E4:E37" si="1">-D4*COS(A4*PI()/180)</f>
        <v>3.8586796572849524E-5</v>
      </c>
      <c r="F4" s="3">
        <f t="shared" ref="F4:F37" si="2">-D4*SIN(A4*PI()/180)</f>
        <v>2.2278097388499997E-5</v>
      </c>
      <c r="G4" s="5">
        <v>1550.1508964205807</v>
      </c>
      <c r="H4">
        <v>1.0433475883104618E-3</v>
      </c>
      <c r="I4">
        <v>1550.5060151318705</v>
      </c>
      <c r="J4">
        <v>3.8953382362986173E-3</v>
      </c>
      <c r="K4">
        <v>1550.5461118554103</v>
      </c>
      <c r="L4" s="4">
        <v>1.1156725426129436E-3</v>
      </c>
      <c r="M4" s="2">
        <f t="shared" ref="M4:N19" si="3">$B$1*E4</f>
        <v>3.414931496697183E-4</v>
      </c>
      <c r="N4" s="2">
        <f t="shared" si="3"/>
        <v>1.9716116188822497E-4</v>
      </c>
      <c r="O4">
        <f t="shared" ref="O4:O5" si="4">G4-$G$3</f>
        <v>-0.13558020317486807</v>
      </c>
      <c r="P4">
        <f t="shared" ref="P4:P5" si="5">I4-$I$3</f>
        <v>-8.5473565044594579E-2</v>
      </c>
      <c r="Q4">
        <f t="shared" ref="Q4:Q5" si="6">K4-$K$3</f>
        <v>2.5387983224845811E-2</v>
      </c>
      <c r="R4">
        <f t="shared" ref="R4:R5" si="7">O4-AVERAGE($O4:$Q4)</f>
        <v>-7.0358274843329127E-2</v>
      </c>
      <c r="S4">
        <f t="shared" si="0"/>
        <v>-2.0251636713055632E-2</v>
      </c>
      <c r="T4">
        <f t="shared" si="0"/>
        <v>9.0609911556384759E-2</v>
      </c>
      <c r="U4" s="22">
        <f>SUM(R4*Calibration!$A$7+S4*Calibration!$B$7+T4*Calibration!$C$7)</f>
        <v>-7.4836295540330232E-5</v>
      </c>
      <c r="V4" s="3">
        <f>SUM(R4*Calibration!$A$8+S4*Calibration!$B$8+T4*Calibration!$C$8)</f>
        <v>7.0459831987322634E-5</v>
      </c>
      <c r="W4" s="3">
        <f t="shared" ref="W4:W37" si="8">(E4-U4)^2+(F4-V4)^2</f>
        <v>1.5186277373466243E-8</v>
      </c>
      <c r="X4" s="3">
        <f t="shared" ref="X4:X37" si="9">-D4*$B$1*1000</f>
        <v>0.39432232377644999</v>
      </c>
      <c r="Y4" s="1">
        <f t="shared" ref="Y4:Y37" si="10">SQRT(W4)*8.85*1000</f>
        <v>1.0906086418066334</v>
      </c>
    </row>
    <row r="5" spans="1:26" x14ac:dyDescent="0.3">
      <c r="A5">
        <v>30</v>
      </c>
      <c r="B5">
        <v>20</v>
      </c>
      <c r="C5">
        <v>3</v>
      </c>
      <c r="D5" s="20">
        <v>-2.4504589999999998E-4</v>
      </c>
      <c r="E5" s="3">
        <f t="shared" si="1"/>
        <v>2.1221597449322117E-4</v>
      </c>
      <c r="F5" s="3">
        <f t="shared" si="2"/>
        <v>1.2252294999999996E-4</v>
      </c>
      <c r="G5" s="5">
        <v>1549.9500729195706</v>
      </c>
      <c r="H5">
        <v>9.7585423850740747E-4</v>
      </c>
      <c r="I5">
        <v>1550.7280947227964</v>
      </c>
      <c r="J5">
        <v>9.3116816791250282E-4</v>
      </c>
      <c r="K5">
        <v>1550.3168235049857</v>
      </c>
      <c r="L5" s="4">
        <v>1.2494927822161066E-3</v>
      </c>
      <c r="M5" s="2">
        <f t="shared" si="3"/>
        <v>1.8781113742650072E-3</v>
      </c>
      <c r="N5" s="2">
        <f t="shared" si="3"/>
        <v>1.0843281074999996E-3</v>
      </c>
      <c r="O5">
        <f t="shared" si="4"/>
        <v>-0.33640370418493148</v>
      </c>
      <c r="P5">
        <f t="shared" si="5"/>
        <v>0.13660602588129223</v>
      </c>
      <c r="Q5">
        <f t="shared" si="6"/>
        <v>-0.20390036719982163</v>
      </c>
      <c r="R5">
        <f t="shared" si="7"/>
        <v>-0.20183768901711119</v>
      </c>
      <c r="S5">
        <f t="shared" si="0"/>
        <v>0.27117204104911252</v>
      </c>
      <c r="T5">
        <f t="shared" si="0"/>
        <v>-6.9334352032001334E-2</v>
      </c>
      <c r="U5" s="22">
        <f>SUM(R5*Calibration!$A$7+S5*Calibration!$B$7+T5*Calibration!$C$7)</f>
        <v>1.6049089595607144E-4</v>
      </c>
      <c r="V5" s="3">
        <f>SUM(R5*Calibration!$A$8+S5*Calibration!$B$8+T5*Calibration!$C$8)</f>
        <v>1.2377637308046705E-4</v>
      </c>
      <c r="W5" s="3">
        <f t="shared" si="8"/>
        <v>2.6770548190929559E-9</v>
      </c>
      <c r="X5" s="3">
        <f t="shared" si="9"/>
        <v>2.1686562149999995</v>
      </c>
      <c r="Y5" s="1">
        <f t="shared" si="10"/>
        <v>0.45790132787360205</v>
      </c>
    </row>
    <row r="6" spans="1:26" x14ac:dyDescent="0.3">
      <c r="A6">
        <v>30</v>
      </c>
      <c r="B6">
        <v>45</v>
      </c>
      <c r="C6">
        <v>0</v>
      </c>
      <c r="D6" s="20">
        <v>2.6531581928E-5</v>
      </c>
      <c r="E6" s="3">
        <f t="shared" si="1"/>
        <v>-2.2977023952236116E-5</v>
      </c>
      <c r="F6" s="3">
        <f t="shared" si="2"/>
        <v>-1.3265790963999998E-5</v>
      </c>
      <c r="G6" s="5">
        <v>1550.3165748737972</v>
      </c>
      <c r="H6">
        <v>1.2578076550756891E-3</v>
      </c>
      <c r="I6">
        <v>1550.5883889833349</v>
      </c>
      <c r="J6">
        <v>1.4530492934995412E-3</v>
      </c>
      <c r="K6">
        <v>1550.5015815002741</v>
      </c>
      <c r="L6" s="4">
        <v>1.1839831483797768E-3</v>
      </c>
      <c r="M6" s="2">
        <f t="shared" si="3"/>
        <v>-2.0334666197728961E-4</v>
      </c>
      <c r="N6" s="2">
        <f t="shared" si="3"/>
        <v>-1.1740225003139997E-4</v>
      </c>
      <c r="O6">
        <f>G6-$G$6</f>
        <v>0</v>
      </c>
      <c r="P6">
        <f>I6-$I$6</f>
        <v>0</v>
      </c>
      <c r="Q6">
        <f>K6-$K$6</f>
        <v>0</v>
      </c>
      <c r="R6">
        <f t="shared" ref="R6:T19" si="11">O6-AVERAGE($O6:$Q6)</f>
        <v>0</v>
      </c>
      <c r="S6">
        <f t="shared" ref="S6:T18" si="12">P6-AVERAGE($O6:$Q6)</f>
        <v>0</v>
      </c>
      <c r="T6">
        <f t="shared" si="12"/>
        <v>0</v>
      </c>
      <c r="U6" s="22">
        <f>SUM(R6*Calibration!$A$7+S6*Calibration!$B$7+T6*Calibration!$C$7)</f>
        <v>0</v>
      </c>
      <c r="V6" s="3">
        <f>SUM(R6*Calibration!$A$8+S6*Calibration!$B$8+T6*Calibration!$C$8)</f>
        <v>0</v>
      </c>
      <c r="W6" s="3">
        <f t="shared" si="8"/>
        <v>7.0392483960217621E-10</v>
      </c>
      <c r="X6" s="3">
        <f t="shared" si="9"/>
        <v>-0.23480450006279999</v>
      </c>
      <c r="Y6" s="1">
        <f t="shared" si="10"/>
        <v>0.23480450006279999</v>
      </c>
    </row>
    <row r="7" spans="1:26" x14ac:dyDescent="0.3">
      <c r="A7">
        <v>30</v>
      </c>
      <c r="B7">
        <v>45</v>
      </c>
      <c r="C7">
        <v>1</v>
      </c>
      <c r="D7" s="20">
        <v>-4.658033561E-5</v>
      </c>
      <c r="E7" s="3">
        <f t="shared" si="1"/>
        <v>4.033975395506492E-5</v>
      </c>
      <c r="F7" s="3">
        <f t="shared" si="2"/>
        <v>2.3290167804999997E-5</v>
      </c>
      <c r="G7" s="5">
        <v>1550.2616229663797</v>
      </c>
      <c r="H7">
        <v>1.1671955508011636E-3</v>
      </c>
      <c r="I7">
        <v>1550.604335615197</v>
      </c>
      <c r="J7">
        <v>4.0637762228920866E-3</v>
      </c>
      <c r="K7">
        <v>1550.4679397669561</v>
      </c>
      <c r="L7" s="4">
        <v>1.0712167935269022E-3</v>
      </c>
      <c r="M7" s="2">
        <f t="shared" si="3"/>
        <v>3.5700682250232454E-4</v>
      </c>
      <c r="N7" s="2">
        <f t="shared" si="3"/>
        <v>2.0611798507424997E-4</v>
      </c>
      <c r="O7">
        <f t="shared" ref="O7:O9" si="13">G7-$G$6</f>
        <v>-5.4951907417489565E-2</v>
      </c>
      <c r="P7">
        <f t="shared" ref="P7:P9" si="14">I7-$I$6</f>
        <v>1.5946631862107097E-2</v>
      </c>
      <c r="Q7">
        <f t="shared" ref="Q7:Q9" si="15">K7-$K$6</f>
        <v>-3.3641733318063416E-2</v>
      </c>
      <c r="R7">
        <f t="shared" si="11"/>
        <v>-3.0736237793007604E-2</v>
      </c>
      <c r="S7">
        <f t="shared" si="12"/>
        <v>4.0162301486589058E-2</v>
      </c>
      <c r="T7">
        <f t="shared" si="12"/>
        <v>-9.4260636935814546E-3</v>
      </c>
      <c r="U7" s="22">
        <f>SUM(R7*Calibration!$A$7+S7*Calibration!$B$7+T7*Calibration!$C$7)</f>
        <v>2.3149694140289469E-5</v>
      </c>
      <c r="V7" s="3">
        <f>SUM(R7*Calibration!$A$8+S7*Calibration!$B$8+T7*Calibration!$C$8)</f>
        <v>1.9118351787237716E-5</v>
      </c>
      <c r="W7" s="3">
        <f t="shared" si="8"/>
        <v>3.1290220532161576E-10</v>
      </c>
      <c r="X7" s="3">
        <f t="shared" si="9"/>
        <v>0.4122359701485</v>
      </c>
      <c r="Y7" s="1">
        <f t="shared" si="10"/>
        <v>0.1565480213107219</v>
      </c>
    </row>
    <row r="8" spans="1:26" x14ac:dyDescent="0.3">
      <c r="A8">
        <v>30</v>
      </c>
      <c r="B8">
        <v>45</v>
      </c>
      <c r="C8">
        <v>5</v>
      </c>
      <c r="D8" s="20">
        <v>-3.8887313610000001E-4</v>
      </c>
      <c r="E8" s="3">
        <f t="shared" si="1"/>
        <v>3.3677401471192349E-4</v>
      </c>
      <c r="F8" s="3">
        <f t="shared" si="2"/>
        <v>1.9443656804999998E-4</v>
      </c>
      <c r="G8" s="5">
        <v>1550.0166335975603</v>
      </c>
      <c r="H8">
        <v>1.0144438359760632E-3</v>
      </c>
      <c r="I8">
        <v>1550.824053068</v>
      </c>
      <c r="J8">
        <v>1.5197189735293081E-3</v>
      </c>
      <c r="K8">
        <v>1550.1314428009907</v>
      </c>
      <c r="L8" s="4">
        <v>9.0823487651614423E-4</v>
      </c>
      <c r="M8" s="2">
        <f t="shared" si="3"/>
        <v>2.9804500302005226E-3</v>
      </c>
      <c r="N8" s="2">
        <f t="shared" si="3"/>
        <v>1.7207636272424996E-3</v>
      </c>
      <c r="O8">
        <f t="shared" si="13"/>
        <v>-0.29994127623695022</v>
      </c>
      <c r="P8">
        <f t="shared" si="14"/>
        <v>0.23566408466513167</v>
      </c>
      <c r="Q8">
        <f t="shared" si="15"/>
        <v>-0.37013869928341592</v>
      </c>
      <c r="R8">
        <f t="shared" si="11"/>
        <v>-0.15513597928520539</v>
      </c>
      <c r="S8">
        <f t="shared" si="12"/>
        <v>0.38046938161687649</v>
      </c>
      <c r="T8">
        <f t="shared" si="12"/>
        <v>-0.2253334023316711</v>
      </c>
      <c r="U8" s="22">
        <f>SUM(R8*Calibration!$A$7+S8*Calibration!$B$7+T8*Calibration!$C$7)</f>
        <v>3.1938398556136149E-4</v>
      </c>
      <c r="V8" s="3">
        <f>SUM(R8*Calibration!$A$8+S8*Calibration!$B$8+T8*Calibration!$C$8)</f>
        <v>5.4197617824580466E-5</v>
      </c>
      <c r="W8" s="3">
        <f t="shared" si="8"/>
        <v>1.9969376274185084E-8</v>
      </c>
      <c r="X8" s="3">
        <f t="shared" si="9"/>
        <v>3.4415272544849995</v>
      </c>
      <c r="Y8" s="1">
        <f t="shared" si="10"/>
        <v>1.2506204353179511</v>
      </c>
    </row>
    <row r="9" spans="1:26" x14ac:dyDescent="0.3">
      <c r="A9">
        <v>30</v>
      </c>
      <c r="B9">
        <v>45</v>
      </c>
      <c r="C9">
        <v>9</v>
      </c>
      <c r="D9" s="20">
        <v>-5.6140129999999999E-4</v>
      </c>
      <c r="E9" s="3">
        <f t="shared" si="1"/>
        <v>4.8618778751760881E-4</v>
      </c>
      <c r="F9" s="3">
        <f t="shared" si="2"/>
        <v>2.8070064999999994E-4</v>
      </c>
      <c r="G9" s="5">
        <v>1549.8850610878994</v>
      </c>
      <c r="H9">
        <v>1.0049736861028043E-3</v>
      </c>
      <c r="I9">
        <v>1551.161469964288</v>
      </c>
      <c r="J9">
        <v>1.3381252566778596E-3</v>
      </c>
      <c r="K9">
        <v>1549.9745212032963</v>
      </c>
      <c r="L9" s="4">
        <v>8.8542994837352638E-4</v>
      </c>
      <c r="M9" s="2">
        <f t="shared" si="3"/>
        <v>4.3027619195308382E-3</v>
      </c>
      <c r="N9" s="2">
        <f t="shared" si="3"/>
        <v>2.4842007524999996E-3</v>
      </c>
      <c r="O9">
        <f t="shared" si="13"/>
        <v>-0.43151378589777778</v>
      </c>
      <c r="P9">
        <f t="shared" si="14"/>
        <v>0.57308098095313653</v>
      </c>
      <c r="Q9">
        <f t="shared" si="15"/>
        <v>-0.52706029697787926</v>
      </c>
      <c r="R9">
        <f t="shared" si="11"/>
        <v>-0.30301608525693757</v>
      </c>
      <c r="S9">
        <f t="shared" si="12"/>
        <v>0.70157868159397674</v>
      </c>
      <c r="T9">
        <f t="shared" si="12"/>
        <v>-0.39856259633703905</v>
      </c>
      <c r="U9" s="22">
        <f>SUM(R9*Calibration!$A$7+S9*Calibration!$B$7+T9*Calibration!$C$7)</f>
        <v>5.7646990777998489E-4</v>
      </c>
      <c r="V9" s="3">
        <f>SUM(R9*Calibration!$A$8+S9*Calibration!$B$8+T9*Calibration!$C$8)</f>
        <v>1.157511936683572E-4</v>
      </c>
      <c r="W9" s="3">
        <f t="shared" si="8"/>
        <v>3.5359184383174648E-8</v>
      </c>
      <c r="X9" s="3">
        <f t="shared" si="9"/>
        <v>4.9684015050000001</v>
      </c>
      <c r="Y9" s="1">
        <f t="shared" si="10"/>
        <v>1.664157360002712</v>
      </c>
    </row>
    <row r="10" spans="1:26" x14ac:dyDescent="0.3">
      <c r="A10">
        <v>60</v>
      </c>
      <c r="B10">
        <v>20</v>
      </c>
      <c r="C10">
        <v>0</v>
      </c>
      <c r="D10" s="20">
        <v>1.9433806326999998E-6</v>
      </c>
      <c r="E10" s="3">
        <f t="shared" si="1"/>
        <v>-9.7169031635000012E-7</v>
      </c>
      <c r="F10" s="3">
        <f t="shared" si="2"/>
        <v>-1.6830169971408751E-6</v>
      </c>
      <c r="G10" s="5">
        <v>1550.3161522294165</v>
      </c>
      <c r="H10">
        <v>1.0199083636465117E-3</v>
      </c>
      <c r="I10">
        <v>1550.5815236256381</v>
      </c>
      <c r="J10">
        <v>1.4869479294595837E-3</v>
      </c>
      <c r="K10">
        <v>1550.5123188613379</v>
      </c>
      <c r="L10" s="4">
        <v>8.7404065270753654E-4</v>
      </c>
      <c r="M10" s="2">
        <f t="shared" si="3"/>
        <v>-8.5994592996975014E-6</v>
      </c>
      <c r="N10" s="2">
        <f t="shared" si="3"/>
        <v>-1.4894700424696744E-5</v>
      </c>
      <c r="O10">
        <f>G10-$G$10</f>
        <v>0</v>
      </c>
      <c r="P10">
        <f>I10-$I$10</f>
        <v>0</v>
      </c>
      <c r="Q10">
        <f>K10-$K$10</f>
        <v>0</v>
      </c>
      <c r="R10">
        <f t="shared" si="11"/>
        <v>0</v>
      </c>
      <c r="S10">
        <f t="shared" si="12"/>
        <v>0</v>
      </c>
      <c r="T10">
        <f t="shared" si="12"/>
        <v>0</v>
      </c>
      <c r="U10" s="22">
        <f>SUM(R10*Calibration!$A$7+S10*Calibration!$B$7+T10*Calibration!$C$7)</f>
        <v>0</v>
      </c>
      <c r="V10" s="3">
        <f>SUM(R10*Calibration!$A$8+S10*Calibration!$B$8+T10*Calibration!$C$8)</f>
        <v>0</v>
      </c>
      <c r="W10" s="3">
        <f t="shared" si="8"/>
        <v>3.7767282835534519E-12</v>
      </c>
      <c r="X10" s="3">
        <f t="shared" si="9"/>
        <v>-1.7198918599394999E-2</v>
      </c>
      <c r="Y10" s="1">
        <f t="shared" si="10"/>
        <v>1.7198918599394999E-2</v>
      </c>
    </row>
    <row r="11" spans="1:26" x14ac:dyDescent="0.3">
      <c r="A11">
        <v>60</v>
      </c>
      <c r="B11">
        <v>20</v>
      </c>
      <c r="C11">
        <v>1</v>
      </c>
      <c r="D11" s="20">
        <v>-5.0794786167999998E-5</v>
      </c>
      <c r="E11" s="3">
        <f t="shared" si="1"/>
        <v>2.5397393084000006E-5</v>
      </c>
      <c r="F11" s="3">
        <f t="shared" si="2"/>
        <v>4.3989575201286417E-5</v>
      </c>
      <c r="G11" s="5">
        <v>1550.1337329895657</v>
      </c>
      <c r="H11">
        <v>1.090437009572397E-3</v>
      </c>
      <c r="I11">
        <v>1550.5941578385077</v>
      </c>
      <c r="J11">
        <v>2.7504670961767362E-3</v>
      </c>
      <c r="K11">
        <v>1550.6394709384374</v>
      </c>
      <c r="L11" s="4">
        <v>1.0272528673470678E-3</v>
      </c>
      <c r="M11" s="2">
        <f t="shared" si="3"/>
        <v>2.2476692879340004E-4</v>
      </c>
      <c r="N11" s="2">
        <f t="shared" si="3"/>
        <v>3.8930774053138478E-4</v>
      </c>
      <c r="O11">
        <f t="shared" ref="O11:O12" si="16">G11-$G$10</f>
        <v>-0.18241923985078756</v>
      </c>
      <c r="P11">
        <f t="shared" ref="P11:P12" si="17">I11-$I$10</f>
        <v>1.2634212869670591E-2</v>
      </c>
      <c r="Q11">
        <f t="shared" ref="Q11:Q12" si="18">K11-$K$10</f>
        <v>0.12715207709948118</v>
      </c>
      <c r="R11">
        <f t="shared" si="11"/>
        <v>-0.16820825655690896</v>
      </c>
      <c r="S11">
        <f t="shared" si="12"/>
        <v>2.684519616354919E-2</v>
      </c>
      <c r="T11">
        <f t="shared" si="12"/>
        <v>0.14136306039335977</v>
      </c>
      <c r="U11" s="22">
        <f>SUM(R11*Calibration!$A$7+S11*Calibration!$B$7+T11*Calibration!$C$7)</f>
        <v>-9.3159496771115556E-5</v>
      </c>
      <c r="V11" s="3">
        <f>SUM(R11*Calibration!$A$8+S11*Calibration!$B$8+T11*Calibration!$C$8)</f>
        <v>1.5054181007569003E-4</v>
      </c>
      <c r="W11" s="3">
        <f t="shared" si="8"/>
        <v>2.5409114888848075E-8</v>
      </c>
      <c r="X11" s="3">
        <f t="shared" si="9"/>
        <v>0.44953385758679998</v>
      </c>
      <c r="Y11" s="1">
        <f t="shared" si="10"/>
        <v>1.4107109558239785</v>
      </c>
    </row>
    <row r="12" spans="1:26" x14ac:dyDescent="0.3">
      <c r="A12">
        <v>60</v>
      </c>
      <c r="B12">
        <v>20</v>
      </c>
      <c r="C12">
        <v>3</v>
      </c>
      <c r="D12" s="20">
        <v>-2.3777029999999999E-4</v>
      </c>
      <c r="E12" s="3">
        <f t="shared" si="1"/>
        <v>1.1888515000000002E-4</v>
      </c>
      <c r="F12" s="3">
        <f t="shared" si="2"/>
        <v>2.059151200654471E-4</v>
      </c>
      <c r="G12" s="5">
        <v>1549.745080288518</v>
      </c>
      <c r="H12">
        <v>1.060551573275252E-3</v>
      </c>
      <c r="I12">
        <v>1550.7102613606507</v>
      </c>
      <c r="J12">
        <v>9.8426328270140241E-4</v>
      </c>
      <c r="K12">
        <v>1550.6648831421958</v>
      </c>
      <c r="L12" s="4">
        <v>9.8074477925119479E-4</v>
      </c>
      <c r="M12" s="2">
        <f t="shared" si="3"/>
        <v>1.0521335775000001E-3</v>
      </c>
      <c r="N12" s="2">
        <f t="shared" si="3"/>
        <v>1.8223488125792067E-3</v>
      </c>
      <c r="O12">
        <f t="shared" si="16"/>
        <v>-0.57107194089849145</v>
      </c>
      <c r="P12">
        <f t="shared" si="17"/>
        <v>0.1287377350126917</v>
      </c>
      <c r="Q12">
        <f t="shared" si="18"/>
        <v>0.15256428085785956</v>
      </c>
      <c r="R12">
        <f t="shared" si="11"/>
        <v>-0.47448196588917807</v>
      </c>
      <c r="S12">
        <f t="shared" si="12"/>
        <v>0.22532771002200508</v>
      </c>
      <c r="T12">
        <f t="shared" si="12"/>
        <v>0.24915425586717294</v>
      </c>
      <c r="U12" s="22">
        <f>SUM(R12*Calibration!$A$7+S12*Calibration!$B$7+T12*Calibration!$C$7)</f>
        <v>-9.2323993312077451E-5</v>
      </c>
      <c r="V12" s="3">
        <f>SUM(R12*Calibration!$A$8+S12*Calibration!$B$8+T12*Calibration!$C$8)</f>
        <v>3.8904896819947238E-4</v>
      </c>
      <c r="W12" s="3">
        <f t="shared" si="8"/>
        <v>7.814730855099792E-8</v>
      </c>
      <c r="X12" s="3">
        <f t="shared" si="9"/>
        <v>2.1042671549999996</v>
      </c>
      <c r="Y12" s="1">
        <f t="shared" si="10"/>
        <v>2.4740033496310256</v>
      </c>
    </row>
    <row r="13" spans="1:26" x14ac:dyDescent="0.3">
      <c r="A13">
        <v>60</v>
      </c>
      <c r="B13">
        <v>45</v>
      </c>
      <c r="C13">
        <v>0</v>
      </c>
      <c r="D13" s="20">
        <v>1.149120477E-5</v>
      </c>
      <c r="E13" s="3">
        <f t="shared" si="1"/>
        <v>-5.7456023850000019E-6</v>
      </c>
      <c r="F13" s="3">
        <f t="shared" si="2"/>
        <v>-9.9516752509089178E-6</v>
      </c>
      <c r="G13" s="5">
        <v>1550.3195662434211</v>
      </c>
      <c r="H13">
        <v>1.0885618285516186E-3</v>
      </c>
      <c r="I13">
        <v>1550.5892424879505</v>
      </c>
      <c r="J13">
        <v>1.6582787115715851E-3</v>
      </c>
      <c r="K13">
        <v>1550.5031067602802</v>
      </c>
      <c r="L13" s="4">
        <v>1.151845544935768E-3</v>
      </c>
      <c r="M13" s="2">
        <f t="shared" si="3"/>
        <v>-5.0848581107250012E-5</v>
      </c>
      <c r="N13" s="2">
        <f t="shared" si="3"/>
        <v>-8.8072325970543912E-5</v>
      </c>
      <c r="O13">
        <f>G13-$G$13</f>
        <v>0</v>
      </c>
      <c r="P13">
        <f>I13-$I$13</f>
        <v>0</v>
      </c>
      <c r="Q13">
        <f>K13-$K$13</f>
        <v>0</v>
      </c>
      <c r="R13">
        <f t="shared" si="11"/>
        <v>0</v>
      </c>
      <c r="S13">
        <f t="shared" si="12"/>
        <v>0</v>
      </c>
      <c r="T13">
        <f t="shared" si="12"/>
        <v>0</v>
      </c>
      <c r="U13" s="22">
        <f>SUM(R13*Calibration!$A$7+S13*Calibration!$B$7+T13*Calibration!$C$7)</f>
        <v>0</v>
      </c>
      <c r="V13" s="3">
        <f>SUM(R13*Calibration!$A$8+S13*Calibration!$B$8+T13*Calibration!$C$8)</f>
        <v>0</v>
      </c>
      <c r="W13" s="3">
        <f t="shared" si="8"/>
        <v>1.3204778706607079E-10</v>
      </c>
      <c r="X13" s="3">
        <f t="shared" si="9"/>
        <v>-0.10169716221449999</v>
      </c>
      <c r="Y13" s="1">
        <f t="shared" si="10"/>
        <v>0.10169716221450001</v>
      </c>
    </row>
    <row r="14" spans="1:26" x14ac:dyDescent="0.3">
      <c r="A14">
        <v>60</v>
      </c>
      <c r="B14">
        <v>45</v>
      </c>
      <c r="C14">
        <v>1</v>
      </c>
      <c r="D14" s="20">
        <v>-4.4066656741000003E-5</v>
      </c>
      <c r="E14" s="3">
        <f t="shared" si="1"/>
        <v>2.2033328370500005E-5</v>
      </c>
      <c r="F14" s="3">
        <f t="shared" si="2"/>
        <v>3.8162844197554782E-5</v>
      </c>
      <c r="G14" s="5">
        <v>1550.2252238619196</v>
      </c>
      <c r="H14">
        <v>1.162407511644505E-3</v>
      </c>
      <c r="I14">
        <v>1550.5980785284646</v>
      </c>
      <c r="J14">
        <v>2.5834534058699699E-3</v>
      </c>
      <c r="K14">
        <v>1550.5318396175012</v>
      </c>
      <c r="L14" s="4">
        <v>1.1015748033324539E-3</v>
      </c>
      <c r="M14" s="2">
        <f t="shared" si="3"/>
        <v>1.9499495607892502E-4</v>
      </c>
      <c r="N14" s="2">
        <f t="shared" si="3"/>
        <v>3.3774117114835983E-4</v>
      </c>
      <c r="O14">
        <f t="shared" ref="O14:O16" si="19">G14-$G$13</f>
        <v>-9.4342381501519412E-2</v>
      </c>
      <c r="P14">
        <f t="shared" ref="P14:P16" si="20">I14-$I$13</f>
        <v>8.8360405140974763E-3</v>
      </c>
      <c r="Q14">
        <f t="shared" ref="Q14:Q16" si="21">K14-$K$13</f>
        <v>2.8732857221029917E-2</v>
      </c>
      <c r="R14">
        <f t="shared" si="11"/>
        <v>-7.5417886912722068E-2</v>
      </c>
      <c r="S14">
        <f t="shared" si="12"/>
        <v>2.7760535102894817E-2</v>
      </c>
      <c r="T14">
        <f t="shared" si="12"/>
        <v>4.7657351809827261E-2</v>
      </c>
      <c r="U14" s="22">
        <f>SUM(R14*Calibration!$A$7+S14*Calibration!$B$7+T14*Calibration!$C$7)</f>
        <v>-2.3852522137010977E-5</v>
      </c>
      <c r="V14" s="3">
        <f>SUM(R14*Calibration!$A$8+S14*Calibration!$B$8+T14*Calibration!$C$8)</f>
        <v>6.3755220662139198E-5</v>
      </c>
      <c r="W14" s="3">
        <f t="shared" si="8"/>
        <v>2.7604810099026604E-9</v>
      </c>
      <c r="X14" s="3">
        <f t="shared" si="9"/>
        <v>0.38998991215785</v>
      </c>
      <c r="Y14" s="1">
        <f t="shared" si="10"/>
        <v>0.4649814769408574</v>
      </c>
    </row>
    <row r="15" spans="1:26" x14ac:dyDescent="0.3">
      <c r="A15">
        <v>60</v>
      </c>
      <c r="B15">
        <v>45</v>
      </c>
      <c r="C15">
        <v>5</v>
      </c>
      <c r="D15" s="20">
        <v>-3.8513955468000001E-4</v>
      </c>
      <c r="E15" s="3">
        <f t="shared" si="1"/>
        <v>1.9256977734000006E-4</v>
      </c>
      <c r="F15" s="3">
        <f t="shared" si="2"/>
        <v>3.3354063835510587E-4</v>
      </c>
      <c r="G15" s="5">
        <v>1549.7214266905382</v>
      </c>
      <c r="H15">
        <v>1.2849316187283578E-3</v>
      </c>
      <c r="I15">
        <v>1550.7320834069926</v>
      </c>
      <c r="J15">
        <v>1.6774857855718134E-3</v>
      </c>
      <c r="K15">
        <v>1550.4991894899049</v>
      </c>
      <c r="L15" s="4">
        <v>1.0964230311022356E-3</v>
      </c>
      <c r="M15" s="2">
        <f t="shared" si="3"/>
        <v>1.7042425294590004E-3</v>
      </c>
      <c r="N15" s="2">
        <f t="shared" si="3"/>
        <v>2.9518346494426867E-3</v>
      </c>
      <c r="O15">
        <f t="shared" si="19"/>
        <v>-0.59813955288291254</v>
      </c>
      <c r="P15">
        <f t="shared" si="20"/>
        <v>0.14284091904210072</v>
      </c>
      <c r="Q15">
        <f t="shared" si="21"/>
        <v>-3.9172703752683447E-3</v>
      </c>
      <c r="R15">
        <f t="shared" si="11"/>
        <v>-0.44506758481088582</v>
      </c>
      <c r="S15">
        <f t="shared" si="12"/>
        <v>0.29591288711412744</v>
      </c>
      <c r="T15">
        <f t="shared" si="12"/>
        <v>0.14915469769675838</v>
      </c>
      <c r="U15" s="22">
        <f>SUM(R15*Calibration!$A$7+S15*Calibration!$B$7+T15*Calibration!$C$7)</f>
        <v>9.7417410419066441E-6</v>
      </c>
      <c r="V15" s="3">
        <f>SUM(R15*Calibration!$A$8+S15*Calibration!$B$8+T15*Calibration!$C$8)</f>
        <v>3.4481037263163819E-4</v>
      </c>
      <c r="W15" s="3">
        <f t="shared" si="8"/>
        <v>3.3553097767280617E-8</v>
      </c>
      <c r="X15" s="3">
        <f t="shared" si="9"/>
        <v>3.408485058918</v>
      </c>
      <c r="Y15" s="1">
        <f t="shared" si="10"/>
        <v>1.621099164109906</v>
      </c>
    </row>
    <row r="16" spans="1:26" x14ac:dyDescent="0.3">
      <c r="A16">
        <v>60</v>
      </c>
      <c r="B16">
        <v>45</v>
      </c>
      <c r="C16">
        <v>9</v>
      </c>
      <c r="D16" s="20">
        <v>-5.602615E-4</v>
      </c>
      <c r="E16" s="3">
        <f t="shared" si="1"/>
        <v>2.8013075000000006E-4</v>
      </c>
      <c r="F16" s="3">
        <f t="shared" si="2"/>
        <v>4.8520069176237522E-4</v>
      </c>
      <c r="G16" s="5">
        <v>1549.4583135566172</v>
      </c>
      <c r="H16">
        <v>1.0273201465395697E-3</v>
      </c>
      <c r="I16">
        <v>1551.069325067363</v>
      </c>
      <c r="J16">
        <v>1.276135660573355E-3</v>
      </c>
      <c r="K16">
        <v>1550.4929452703479</v>
      </c>
      <c r="L16" s="4">
        <v>1.0919653875998488E-3</v>
      </c>
      <c r="M16" s="2">
        <f t="shared" si="3"/>
        <v>2.4791571375000006E-3</v>
      </c>
      <c r="N16" s="2">
        <f t="shared" si="3"/>
        <v>4.2940261220970203E-3</v>
      </c>
      <c r="O16">
        <f t="shared" si="19"/>
        <v>-0.86125268680393674</v>
      </c>
      <c r="P16">
        <f t="shared" si="20"/>
        <v>0.48008257941251031</v>
      </c>
      <c r="Q16">
        <f t="shared" si="21"/>
        <v>-1.0161489932215773E-2</v>
      </c>
      <c r="R16">
        <f t="shared" si="11"/>
        <v>-0.73080882102938938</v>
      </c>
      <c r="S16">
        <f t="shared" si="12"/>
        <v>0.61052644518705768</v>
      </c>
      <c r="T16">
        <f t="shared" si="12"/>
        <v>0.12028237584233162</v>
      </c>
      <c r="U16" s="22">
        <f>SUM(R16*Calibration!$A$7+S16*Calibration!$B$7+T16*Calibration!$C$7)</f>
        <v>1.5800460872013623E-4</v>
      </c>
      <c r="V16" s="3">
        <f>SUM(R16*Calibration!$A$8+S16*Calibration!$B$8+T16*Calibration!$C$8)</f>
        <v>5.3652721668265659E-4</v>
      </c>
      <c r="W16" s="3">
        <f t="shared" si="8"/>
        <v>1.7549206544301522E-8</v>
      </c>
      <c r="X16" s="3">
        <f t="shared" si="9"/>
        <v>4.9583142749999993</v>
      </c>
      <c r="Y16" s="1">
        <f t="shared" si="10"/>
        <v>1.172389751561338</v>
      </c>
    </row>
    <row r="17" spans="1:25" x14ac:dyDescent="0.3">
      <c r="A17">
        <v>90</v>
      </c>
      <c r="B17">
        <v>20</v>
      </c>
      <c r="C17">
        <v>0</v>
      </c>
      <c r="D17" s="20">
        <v>-7.2056283913999997E-6</v>
      </c>
      <c r="E17" s="3">
        <f t="shared" si="1"/>
        <v>4.4139822451846976E-22</v>
      </c>
      <c r="F17" s="3">
        <f t="shared" si="2"/>
        <v>7.2056283913999997E-6</v>
      </c>
      <c r="G17" s="5">
        <v>1550.3043757227401</v>
      </c>
      <c r="H17">
        <v>1.1830038296299795E-3</v>
      </c>
      <c r="I17">
        <v>1550.571130775832</v>
      </c>
      <c r="J17">
        <v>1.3181623848438338E-3</v>
      </c>
      <c r="K17">
        <v>1550.5435756043032</v>
      </c>
      <c r="L17" s="4">
        <v>9.936436989035932E-4</v>
      </c>
      <c r="M17" s="2">
        <f t="shared" si="3"/>
        <v>3.9063742869884574E-21</v>
      </c>
      <c r="N17" s="2">
        <f t="shared" si="3"/>
        <v>6.3769811263890002E-5</v>
      </c>
      <c r="O17">
        <f>G17-$G$17</f>
        <v>0</v>
      </c>
      <c r="P17">
        <f>I17-$I$17</f>
        <v>0</v>
      </c>
      <c r="Q17">
        <f>K17-$K$17</f>
        <v>0</v>
      </c>
      <c r="R17">
        <f t="shared" si="11"/>
        <v>0</v>
      </c>
      <c r="S17">
        <f t="shared" si="12"/>
        <v>0</v>
      </c>
      <c r="T17">
        <f t="shared" si="12"/>
        <v>0</v>
      </c>
      <c r="U17" s="22">
        <f>SUM(R17*Calibration!$A$7+S17*Calibration!$B$7+T17*Calibration!$C$7)</f>
        <v>0</v>
      </c>
      <c r="V17" s="3">
        <f>SUM(R17*Calibration!$A$8+S17*Calibration!$B$8+T17*Calibration!$C$8)</f>
        <v>0</v>
      </c>
      <c r="W17" s="3">
        <f t="shared" si="8"/>
        <v>5.1921080514949745E-11</v>
      </c>
      <c r="X17" s="3">
        <f t="shared" si="9"/>
        <v>6.3769811263890003E-2</v>
      </c>
      <c r="Y17" s="1">
        <f t="shared" si="10"/>
        <v>6.3769811263890003E-2</v>
      </c>
    </row>
    <row r="18" spans="1:25" x14ac:dyDescent="0.3">
      <c r="A18">
        <v>90</v>
      </c>
      <c r="B18">
        <v>20</v>
      </c>
      <c r="C18">
        <v>1</v>
      </c>
      <c r="D18" s="20">
        <v>-5.5807388696999998E-5</v>
      </c>
      <c r="E18" s="3">
        <f t="shared" si="1"/>
        <v>3.4186168017307169E-21</v>
      </c>
      <c r="F18" s="3">
        <f t="shared" si="2"/>
        <v>5.5807388696999998E-5</v>
      </c>
      <c r="G18" s="5">
        <v>1550.1704412145984</v>
      </c>
      <c r="H18">
        <v>1.2559762492903239E-3</v>
      </c>
      <c r="I18">
        <v>1550.5359580088336</v>
      </c>
      <c r="J18">
        <v>1.0250837001182832E-3</v>
      </c>
      <c r="K18">
        <v>1550.7259601941673</v>
      </c>
      <c r="L18" s="4">
        <v>1.0839318964567183E-3</v>
      </c>
      <c r="M18" s="2">
        <f t="shared" si="3"/>
        <v>3.0254758695316843E-20</v>
      </c>
      <c r="N18" s="2">
        <f t="shared" si="3"/>
        <v>4.9389538996844995E-4</v>
      </c>
      <c r="O18">
        <f t="shared" ref="O18:O19" si="22">G18-$G$17</f>
        <v>-0.13393450814169228</v>
      </c>
      <c r="P18">
        <f t="shared" ref="P18:P19" si="23">I18-$I$17</f>
        <v>-3.5172766998357474E-2</v>
      </c>
      <c r="Q18">
        <f t="shared" ref="Q18:Q19" si="24">K18-$K$17</f>
        <v>0.18238458986411388</v>
      </c>
      <c r="R18">
        <f t="shared" si="11"/>
        <v>-0.13836027971638032</v>
      </c>
      <c r="S18">
        <f t="shared" si="12"/>
        <v>-3.9598538573045516E-2</v>
      </c>
      <c r="T18">
        <f t="shared" si="12"/>
        <v>0.17795881828942584</v>
      </c>
      <c r="U18" s="22">
        <f>SUM(R18*Calibration!$A$7+S18*Calibration!$B$7+T18*Calibration!$C$7)</f>
        <v>-1.4690825740264616E-4</v>
      </c>
      <c r="V18" s="3">
        <f>SUM(R18*Calibration!$A$8+S18*Calibration!$B$8+T18*Calibration!$C$8)</f>
        <v>1.3850609120023895E-4</v>
      </c>
      <c r="W18" s="3">
        <f t="shared" si="8"/>
        <v>2.8421111488801362E-8</v>
      </c>
      <c r="X18" s="3">
        <f t="shared" si="9"/>
        <v>0.49389538996844995</v>
      </c>
      <c r="Y18" s="1">
        <f t="shared" si="10"/>
        <v>1.4919827427224635</v>
      </c>
    </row>
    <row r="19" spans="1:25" x14ac:dyDescent="0.3">
      <c r="A19">
        <v>90</v>
      </c>
      <c r="B19">
        <v>20</v>
      </c>
      <c r="C19">
        <v>3</v>
      </c>
      <c r="D19" s="20">
        <v>-2.458529E-4</v>
      </c>
      <c r="E19" s="3">
        <f t="shared" si="1"/>
        <v>1.5060315028490172E-20</v>
      </c>
      <c r="F19" s="3">
        <f t="shared" si="2"/>
        <v>2.458529E-4</v>
      </c>
      <c r="G19" s="5">
        <v>1549.695991543736</v>
      </c>
      <c r="H19">
        <v>1.2005057269358897E-3</v>
      </c>
      <c r="I19">
        <v>1550.4745609565564</v>
      </c>
      <c r="J19">
        <v>1.3770887760402213E-3</v>
      </c>
      <c r="K19">
        <v>1550.9755250360308</v>
      </c>
      <c r="L19" s="4">
        <v>1.1631929493735034E-3</v>
      </c>
      <c r="M19" s="2">
        <f t="shared" si="3"/>
        <v>1.3328378800213803E-19</v>
      </c>
      <c r="N19" s="2">
        <f t="shared" si="3"/>
        <v>2.1757981649999998E-3</v>
      </c>
      <c r="O19">
        <f t="shared" si="22"/>
        <v>-0.60838417900413333</v>
      </c>
      <c r="P19">
        <f t="shared" si="23"/>
        <v>-9.6569819275600821E-2</v>
      </c>
      <c r="Q19">
        <f t="shared" si="24"/>
        <v>0.43194943172761668</v>
      </c>
      <c r="R19">
        <f t="shared" si="11"/>
        <v>-0.51738265682009421</v>
      </c>
      <c r="S19">
        <f t="shared" si="11"/>
        <v>-5.5682970915616609E-3</v>
      </c>
      <c r="T19">
        <f t="shared" si="11"/>
        <v>0.5229509539116558</v>
      </c>
      <c r="U19" s="22">
        <f>SUM(R19*Calibration!$A$7+S19*Calibration!$B$7+T19*Calibration!$C$7)</f>
        <v>-3.8697270204147402E-4</v>
      </c>
      <c r="V19" s="3">
        <f>SUM(R19*Calibration!$A$8+S19*Calibration!$B$8+T19*Calibration!$C$8)</f>
        <v>4.8401718165621492E-4</v>
      </c>
      <c r="W19" s="3">
        <f t="shared" si="8"/>
        <v>2.0647009718210031E-7</v>
      </c>
      <c r="X19" s="3">
        <f t="shared" si="9"/>
        <v>2.1757981649999998</v>
      </c>
      <c r="Y19" s="1">
        <f t="shared" si="10"/>
        <v>4.0213497965913199</v>
      </c>
    </row>
    <row r="20" spans="1:25" x14ac:dyDescent="0.3">
      <c r="A20">
        <v>90</v>
      </c>
      <c r="B20">
        <v>45</v>
      </c>
      <c r="C20">
        <v>0</v>
      </c>
      <c r="D20" s="20">
        <v>2.3721695791E-7</v>
      </c>
      <c r="E20" s="3">
        <f t="shared" si="1"/>
        <v>-1.4531299473077983E-23</v>
      </c>
      <c r="F20" s="3">
        <f t="shared" si="2"/>
        <v>-2.3721695791E-7</v>
      </c>
      <c r="G20" s="5">
        <v>1550.3157364379331</v>
      </c>
      <c r="H20">
        <v>1.0207550667741135E-3</v>
      </c>
      <c r="I20">
        <v>1550.5789855087824</v>
      </c>
      <c r="J20">
        <v>1.3011781109370914E-3</v>
      </c>
      <c r="K20">
        <v>1550.5256762667616</v>
      </c>
      <c r="L20" s="4">
        <v>1.1400261941524334E-3</v>
      </c>
      <c r="M20" s="2">
        <f t="shared" ref="M20:N37" si="25">$B$1*E20</f>
        <v>-1.2860200033674015E-22</v>
      </c>
      <c r="N20" s="2">
        <f t="shared" si="25"/>
        <v>-2.0993700775035E-6</v>
      </c>
      <c r="O20">
        <f>G20-$G$20</f>
        <v>0</v>
      </c>
      <c r="P20">
        <f>I20-$I$20</f>
        <v>0</v>
      </c>
      <c r="Q20">
        <f>K20-$K$20</f>
        <v>0</v>
      </c>
      <c r="R20">
        <f t="shared" ref="R20:T35" si="26">O20-AVERAGE($O20:$Q20)</f>
        <v>0</v>
      </c>
      <c r="S20">
        <f t="shared" si="26"/>
        <v>0</v>
      </c>
      <c r="T20">
        <f t="shared" si="26"/>
        <v>0</v>
      </c>
      <c r="U20" s="22">
        <f>SUM(R20*Calibration!$A$7+S20*Calibration!$B$7+T20*Calibration!$C$7)</f>
        <v>0</v>
      </c>
      <c r="V20" s="3">
        <f>SUM(R20*Calibration!$A$8+S20*Calibration!$B$8+T20*Calibration!$C$8)</f>
        <v>0</v>
      </c>
      <c r="W20" s="3">
        <f t="shared" si="8"/>
        <v>5.6271885120074712E-14</v>
      </c>
      <c r="X20" s="3">
        <f t="shared" si="9"/>
        <v>-2.0993700775034999E-3</v>
      </c>
      <c r="Y20" s="1">
        <f t="shared" si="10"/>
        <v>2.0993700775034999E-3</v>
      </c>
    </row>
    <row r="21" spans="1:25" x14ac:dyDescent="0.3">
      <c r="A21">
        <v>90</v>
      </c>
      <c r="B21">
        <v>45</v>
      </c>
      <c r="C21">
        <v>1</v>
      </c>
      <c r="D21" s="20">
        <v>-5.7048447030999999E-5</v>
      </c>
      <c r="E21" s="3">
        <f t="shared" si="1"/>
        <v>3.4946408367482953E-21</v>
      </c>
      <c r="F21" s="3">
        <f t="shared" si="2"/>
        <v>5.7048447030999999E-5</v>
      </c>
      <c r="G21" s="5">
        <v>1550.2230416568223</v>
      </c>
      <c r="H21">
        <v>1.1076559778559994E-3</v>
      </c>
      <c r="I21">
        <v>1550.583768947022</v>
      </c>
      <c r="J21">
        <v>1.4621552535718858E-3</v>
      </c>
      <c r="K21">
        <v>1550.602299206917</v>
      </c>
      <c r="L21" s="4">
        <v>9.4006835669213152E-4</v>
      </c>
      <c r="M21" s="2">
        <f t="shared" si="25"/>
        <v>3.0927571405222414E-20</v>
      </c>
      <c r="N21" s="2">
        <f t="shared" si="25"/>
        <v>5.0487875622435001E-4</v>
      </c>
      <c r="O21">
        <f t="shared" ref="O21:O23" si="27">G21-$G$20</f>
        <v>-9.2694781110822078E-2</v>
      </c>
      <c r="P21">
        <f t="shared" ref="P21:P23" si="28">I21-$I$20</f>
        <v>4.7834382396558794E-3</v>
      </c>
      <c r="Q21">
        <f t="shared" ref="Q21:Q23" si="29">K21-$K$20</f>
        <v>7.662294015540283E-2</v>
      </c>
      <c r="R21">
        <f t="shared" si="26"/>
        <v>-8.8931980205567626E-2</v>
      </c>
      <c r="S21">
        <f t="shared" si="26"/>
        <v>8.5462391449103361E-3</v>
      </c>
      <c r="T21">
        <f t="shared" si="26"/>
        <v>8.0385741060657281E-2</v>
      </c>
      <c r="U21" s="22">
        <f>SUM(R21*Calibration!$A$7+S21*Calibration!$B$7+T21*Calibration!$C$7)</f>
        <v>-5.5687723391138241E-5</v>
      </c>
      <c r="V21" s="3">
        <f>SUM(R21*Calibration!$A$8+S21*Calibration!$B$8+T21*Calibration!$C$8)</f>
        <v>8.0935427865861458E-5</v>
      </c>
      <c r="W21" s="3">
        <f t="shared" si="8"/>
        <v>3.6717103898929647E-9</v>
      </c>
      <c r="X21" s="3">
        <f t="shared" si="9"/>
        <v>0.50487875622434997</v>
      </c>
      <c r="Y21" s="1">
        <f t="shared" si="10"/>
        <v>0.53626256350074608</v>
      </c>
    </row>
    <row r="22" spans="1:25" x14ac:dyDescent="0.3">
      <c r="A22">
        <v>90</v>
      </c>
      <c r="B22">
        <v>45</v>
      </c>
      <c r="C22">
        <v>5</v>
      </c>
      <c r="D22" s="20">
        <v>-3.9517496587000001E-4</v>
      </c>
      <c r="E22" s="3">
        <f t="shared" si="1"/>
        <v>2.4207399942709858E-20</v>
      </c>
      <c r="F22" s="3">
        <f t="shared" si="2"/>
        <v>3.9517496587000001E-4</v>
      </c>
      <c r="G22" s="5">
        <v>1549.5752040805205</v>
      </c>
      <c r="H22">
        <v>1.0272271604395652E-3</v>
      </c>
      <c r="I22">
        <v>1550.6067859360919</v>
      </c>
      <c r="J22">
        <v>1.1178424257244756E-3</v>
      </c>
      <c r="K22">
        <v>1550.8865591902079</v>
      </c>
      <c r="L22" s="4">
        <v>1.0814055780614866E-3</v>
      </c>
      <c r="M22" s="2">
        <f t="shared" si="25"/>
        <v>2.1423548949298224E-19</v>
      </c>
      <c r="N22" s="2">
        <f t="shared" si="25"/>
        <v>3.4972984479494998E-3</v>
      </c>
      <c r="O22">
        <f t="shared" si="27"/>
        <v>-0.74053235741257595</v>
      </c>
      <c r="P22">
        <f t="shared" si="28"/>
        <v>2.7800427309557563E-2</v>
      </c>
      <c r="Q22">
        <f t="shared" si="29"/>
        <v>0.36088292344629735</v>
      </c>
      <c r="R22">
        <f t="shared" si="26"/>
        <v>-0.62324935519366897</v>
      </c>
      <c r="S22">
        <f t="shared" si="26"/>
        <v>0.14508342952846459</v>
      </c>
      <c r="T22">
        <f t="shared" si="26"/>
        <v>0.47816592566520438</v>
      </c>
      <c r="U22" s="22">
        <f>SUM(R22*Calibration!$A$7+S22*Calibration!$B$7+T22*Calibration!$C$7)</f>
        <v>-2.9320112435555525E-4</v>
      </c>
      <c r="V22" s="3">
        <f>SUM(R22*Calibration!$A$8+S22*Calibration!$B$8+T22*Calibration!$C$8)</f>
        <v>5.4693643303733996E-4</v>
      </c>
      <c r="W22" s="3">
        <f t="shared" si="8"/>
        <v>1.0899844224014538E-7</v>
      </c>
      <c r="X22" s="3">
        <f t="shared" si="9"/>
        <v>3.4972984479495</v>
      </c>
      <c r="Y22" s="1">
        <f t="shared" si="10"/>
        <v>2.9218197227676086</v>
      </c>
    </row>
    <row r="23" spans="1:25" x14ac:dyDescent="0.3">
      <c r="A23">
        <v>90</v>
      </c>
      <c r="B23">
        <v>45</v>
      </c>
      <c r="C23">
        <v>9</v>
      </c>
      <c r="D23" s="20">
        <v>-5.5005604474999998E-4</v>
      </c>
      <c r="E23" s="3">
        <f t="shared" si="1"/>
        <v>3.3695015666930463E-20</v>
      </c>
      <c r="F23" s="3">
        <f t="shared" si="2"/>
        <v>5.5005604474999998E-4</v>
      </c>
      <c r="G23" s="5">
        <v>1549.2558330560744</v>
      </c>
      <c r="H23">
        <v>1.3915279311792158E-3</v>
      </c>
      <c r="I23">
        <v>1550.7822337829434</v>
      </c>
      <c r="J23">
        <v>1.1769414030436043E-3</v>
      </c>
      <c r="K23">
        <v>1551.0345084203475</v>
      </c>
      <c r="L23" s="4">
        <v>1.1579851959409577E-3</v>
      </c>
      <c r="M23" s="2">
        <f t="shared" si="25"/>
        <v>2.9820088865233458E-19</v>
      </c>
      <c r="N23" s="2">
        <f t="shared" si="25"/>
        <v>4.8679959960374998E-3</v>
      </c>
      <c r="O23">
        <f t="shared" si="27"/>
        <v>-1.0599033818587031</v>
      </c>
      <c r="P23">
        <f t="shared" si="28"/>
        <v>0.20324827416106928</v>
      </c>
      <c r="Q23">
        <f t="shared" si="29"/>
        <v>0.5088321535858995</v>
      </c>
      <c r="R23">
        <f t="shared" si="26"/>
        <v>-0.94396239715479169</v>
      </c>
      <c r="S23">
        <f t="shared" si="26"/>
        <v>0.31918925886498073</v>
      </c>
      <c r="T23">
        <f t="shared" si="26"/>
        <v>0.62477313828981096</v>
      </c>
      <c r="U23" s="22">
        <f>SUM(R23*Calibration!$A$7+S23*Calibration!$B$7+T23*Calibration!$C$7)</f>
        <v>-3.3076363100290084E-4</v>
      </c>
      <c r="V23" s="3">
        <f>SUM(R23*Calibration!$A$8+S23*Calibration!$B$8+T23*Calibration!$C$8)</f>
        <v>8.0471544238605217E-4</v>
      </c>
      <c r="W23" s="3">
        <f t="shared" si="8"/>
        <v>1.7425598839858012E-7</v>
      </c>
      <c r="X23" s="3">
        <f t="shared" si="9"/>
        <v>4.8679959960375001</v>
      </c>
      <c r="Y23" s="1">
        <f t="shared" si="10"/>
        <v>3.6943422488107123</v>
      </c>
    </row>
    <row r="24" spans="1:25" x14ac:dyDescent="0.3">
      <c r="A24">
        <v>120</v>
      </c>
      <c r="B24">
        <v>20</v>
      </c>
      <c r="C24">
        <v>0</v>
      </c>
      <c r="D24" s="20">
        <v>-3.4212852180000001E-6</v>
      </c>
      <c r="E24" s="3">
        <f t="shared" si="1"/>
        <v>-1.7106426089999992E-6</v>
      </c>
      <c r="F24" s="3">
        <f t="shared" si="2"/>
        <v>2.9629199123801817E-6</v>
      </c>
      <c r="G24" s="5">
        <v>1550.3298892523494</v>
      </c>
      <c r="H24">
        <v>1.1786171456142161E-3</v>
      </c>
      <c r="I24">
        <v>1550.5549540579825</v>
      </c>
      <c r="J24">
        <v>1.1756714940653879E-3</v>
      </c>
      <c r="K24">
        <v>1550.5437547008873</v>
      </c>
      <c r="L24" s="4">
        <v>1.0535814274994849E-3</v>
      </c>
      <c r="M24" s="2">
        <f t="shared" si="25"/>
        <v>-1.5139187089649993E-5</v>
      </c>
      <c r="N24" s="2">
        <f t="shared" si="25"/>
        <v>2.6221841224564608E-5</v>
      </c>
      <c r="O24">
        <f>G24-$G$24</f>
        <v>0</v>
      </c>
      <c r="P24">
        <f>I24-$I$24</f>
        <v>0</v>
      </c>
      <c r="Q24">
        <f>K24-$K$24</f>
        <v>0</v>
      </c>
      <c r="R24">
        <f t="shared" si="26"/>
        <v>0</v>
      </c>
      <c r="S24">
        <f t="shared" si="26"/>
        <v>0</v>
      </c>
      <c r="T24">
        <f t="shared" si="26"/>
        <v>0</v>
      </c>
      <c r="U24" s="22">
        <f>SUM(R24*Calibration!$A$7+S24*Calibration!$B$7+T24*Calibration!$C$7)</f>
        <v>0</v>
      </c>
      <c r="V24" s="3">
        <f>SUM(R24*Calibration!$A$8+S24*Calibration!$B$8+T24*Calibration!$C$8)</f>
        <v>0</v>
      </c>
      <c r="W24" s="3">
        <f t="shared" si="8"/>
        <v>1.1705192542905307E-11</v>
      </c>
      <c r="X24" s="3">
        <f t="shared" si="9"/>
        <v>3.0278374179299999E-2</v>
      </c>
      <c r="Y24" s="1">
        <f t="shared" si="10"/>
        <v>3.0278374179299999E-2</v>
      </c>
    </row>
    <row r="25" spans="1:25" x14ac:dyDescent="0.3">
      <c r="A25">
        <v>120</v>
      </c>
      <c r="B25">
        <v>20</v>
      </c>
      <c r="C25">
        <v>1</v>
      </c>
      <c r="D25" s="20">
        <v>-6.800975488E-5</v>
      </c>
      <c r="E25" s="3">
        <f t="shared" si="1"/>
        <v>-3.4004877439999986E-5</v>
      </c>
      <c r="F25" s="3">
        <f t="shared" si="2"/>
        <v>5.8898175431232703E-5</v>
      </c>
      <c r="G25" s="5">
        <v>1550.2430210430987</v>
      </c>
      <c r="H25">
        <v>1.0957958241498229E-3</v>
      </c>
      <c r="I25">
        <v>1550.4406192775075</v>
      </c>
      <c r="J25">
        <v>9.2302008777761957E-4</v>
      </c>
      <c r="K25">
        <v>1550.7512774782958</v>
      </c>
      <c r="L25" s="4">
        <v>1.0125474224225277E-3</v>
      </c>
      <c r="M25" s="2">
        <f t="shared" si="25"/>
        <v>-3.0094316534399985E-4</v>
      </c>
      <c r="N25" s="2">
        <f t="shared" si="25"/>
        <v>5.2124885256640938E-4</v>
      </c>
      <c r="O25">
        <f t="shared" ref="O25:O26" si="30">G25-$G$24</f>
        <v>-8.6868209250724249E-2</v>
      </c>
      <c r="P25">
        <f t="shared" ref="P25:P26" si="31">I25-$I$24</f>
        <v>-0.11433478047501922</v>
      </c>
      <c r="Q25">
        <f t="shared" ref="Q25:Q26" si="32">K25-$K$24</f>
        <v>0.20752277740848513</v>
      </c>
      <c r="R25">
        <f t="shared" si="26"/>
        <v>-8.8974805144971469E-2</v>
      </c>
      <c r="S25">
        <f t="shared" si="26"/>
        <v>-0.11644137636926644</v>
      </c>
      <c r="T25">
        <f t="shared" si="26"/>
        <v>0.20541618151423791</v>
      </c>
      <c r="U25" s="22">
        <f>SUM(R25*Calibration!$A$7+S25*Calibration!$B$7+T25*Calibration!$C$7)</f>
        <v>-1.9813261771172217E-4</v>
      </c>
      <c r="V25" s="3">
        <f>SUM(R25*Calibration!$A$8+S25*Calibration!$B$8+T25*Calibration!$C$8)</f>
        <v>1.1071743438083176E-4</v>
      </c>
      <c r="W25" s="3">
        <f t="shared" si="8"/>
        <v>2.9623150724787496E-8</v>
      </c>
      <c r="X25" s="3">
        <f t="shared" si="9"/>
        <v>0.6018863306879999</v>
      </c>
      <c r="Y25" s="1">
        <f t="shared" si="10"/>
        <v>1.5232068876689626</v>
      </c>
    </row>
    <row r="26" spans="1:25" x14ac:dyDescent="0.3">
      <c r="A26">
        <v>120</v>
      </c>
      <c r="B26">
        <v>20</v>
      </c>
      <c r="C26">
        <v>3</v>
      </c>
      <c r="D26" s="20">
        <v>-2.5205509999999998E-4</v>
      </c>
      <c r="E26" s="3">
        <f t="shared" si="1"/>
        <v>-1.2602754999999993E-4</v>
      </c>
      <c r="F26" s="3">
        <f t="shared" si="2"/>
        <v>2.1828611975342705E-4</v>
      </c>
      <c r="G26" s="5">
        <v>1549.8326241979103</v>
      </c>
      <c r="H26">
        <v>1.1326479288378325E-3</v>
      </c>
      <c r="I26">
        <v>1550.4435956698501</v>
      </c>
      <c r="J26">
        <v>9.6461523316928872E-4</v>
      </c>
      <c r="K26">
        <v>1551.1596362886605</v>
      </c>
      <c r="L26" s="4">
        <v>1.0614164869885761E-3</v>
      </c>
      <c r="M26" s="2">
        <f t="shared" si="25"/>
        <v>-1.1153438174999993E-3</v>
      </c>
      <c r="N26" s="2">
        <f t="shared" si="25"/>
        <v>1.9318321598178294E-3</v>
      </c>
      <c r="O26">
        <f t="shared" si="30"/>
        <v>-0.49726505443913993</v>
      </c>
      <c r="P26">
        <f t="shared" si="31"/>
        <v>-0.11135838813243026</v>
      </c>
      <c r="Q26">
        <f t="shared" si="32"/>
        <v>0.61588158777317403</v>
      </c>
      <c r="R26">
        <f t="shared" si="26"/>
        <v>-0.4996844361730079</v>
      </c>
      <c r="S26">
        <f t="shared" si="26"/>
        <v>-0.11377776986629821</v>
      </c>
      <c r="T26">
        <f t="shared" si="26"/>
        <v>0.61346220603930612</v>
      </c>
      <c r="U26" s="22">
        <f>SUM(R26*Calibration!$A$7+S26*Calibration!$B$7+T26*Calibration!$C$7)</f>
        <v>-4.9724851254481588E-4</v>
      </c>
      <c r="V26" s="3">
        <f>SUM(R26*Calibration!$A$8+S26*Calibration!$B$8+T26*Calibration!$C$8)</f>
        <v>4.9325515284499204E-4</v>
      </c>
      <c r="W26" s="3">
        <f t="shared" si="8"/>
        <v>2.1341297219200981E-7</v>
      </c>
      <c r="X26" s="3">
        <f t="shared" si="9"/>
        <v>2.2306876349999998</v>
      </c>
      <c r="Y26" s="1">
        <f t="shared" si="10"/>
        <v>4.0884028072718923</v>
      </c>
    </row>
    <row r="27" spans="1:25" x14ac:dyDescent="0.3">
      <c r="A27">
        <v>120</v>
      </c>
      <c r="B27">
        <v>45</v>
      </c>
      <c r="C27">
        <v>0</v>
      </c>
      <c r="D27" s="20">
        <v>-1.171473399E-5</v>
      </c>
      <c r="E27" s="3">
        <f t="shared" si="1"/>
        <v>-5.8573669949999973E-6</v>
      </c>
      <c r="F27" s="3">
        <f t="shared" si="2"/>
        <v>1.0145257233917039E-5</v>
      </c>
      <c r="G27" s="5">
        <v>1550.3235239728406</v>
      </c>
      <c r="H27">
        <v>1.0376501005006438E-3</v>
      </c>
      <c r="I27">
        <v>1550.5528812446257</v>
      </c>
      <c r="J27">
        <v>1.2257957757879701E-3</v>
      </c>
      <c r="K27">
        <v>1550.5436416043578</v>
      </c>
      <c r="L27" s="4">
        <v>1.0280799635176959E-3</v>
      </c>
      <c r="M27" s="2">
        <f t="shared" si="25"/>
        <v>-5.1837697905749974E-5</v>
      </c>
      <c r="N27" s="2">
        <f t="shared" si="25"/>
        <v>8.9785526520165786E-5</v>
      </c>
      <c r="O27">
        <f>G27-$G$27</f>
        <v>0</v>
      </c>
      <c r="P27">
        <f>I27-$I$27</f>
        <v>0</v>
      </c>
      <c r="Q27">
        <f>K27-$K$27</f>
        <v>0</v>
      </c>
      <c r="R27">
        <f t="shared" si="26"/>
        <v>0</v>
      </c>
      <c r="S27">
        <f t="shared" si="26"/>
        <v>0</v>
      </c>
      <c r="T27">
        <f t="shared" si="26"/>
        <v>0</v>
      </c>
      <c r="U27" s="22">
        <f>SUM(R27*Calibration!$A$7+S27*Calibration!$B$7+T27*Calibration!$C$7)</f>
        <v>0</v>
      </c>
      <c r="V27" s="3">
        <f>SUM(R27*Calibration!$A$8+S27*Calibration!$B$8+T27*Calibration!$C$8)</f>
        <v>0</v>
      </c>
      <c r="W27" s="3">
        <f t="shared" si="8"/>
        <v>1.3723499245646131E-10</v>
      </c>
      <c r="X27" s="3">
        <f t="shared" si="9"/>
        <v>0.1036753958115</v>
      </c>
      <c r="Y27" s="1">
        <f t="shared" si="10"/>
        <v>0.1036753958115</v>
      </c>
    </row>
    <row r="28" spans="1:25" x14ac:dyDescent="0.3">
      <c r="A28">
        <v>120</v>
      </c>
      <c r="B28">
        <v>45</v>
      </c>
      <c r="C28">
        <v>1</v>
      </c>
      <c r="D28" s="20">
        <v>-6.5300221111999995E-5</v>
      </c>
      <c r="E28" s="3">
        <f t="shared" si="1"/>
        <v>-3.2650110555999984E-5</v>
      </c>
      <c r="F28" s="3">
        <f t="shared" si="2"/>
        <v>5.6551650355732926E-5</v>
      </c>
      <c r="G28" s="5">
        <v>1550.2513743244531</v>
      </c>
      <c r="H28">
        <v>1.0448199012952049E-3</v>
      </c>
      <c r="I28">
        <v>1550.5352838382887</v>
      </c>
      <c r="J28">
        <v>1.1083373019712881E-3</v>
      </c>
      <c r="K28">
        <v>1550.6378929681637</v>
      </c>
      <c r="L28" s="4">
        <v>1.109516762520416E-3</v>
      </c>
      <c r="M28" s="2">
        <f t="shared" si="25"/>
        <v>-2.8895347842059985E-4</v>
      </c>
      <c r="N28" s="2">
        <f t="shared" si="25"/>
        <v>5.0048210564823637E-4</v>
      </c>
      <c r="O28">
        <f t="shared" ref="O28:O30" si="33">G28-$G$27</f>
        <v>-7.2149648387494381E-2</v>
      </c>
      <c r="P28">
        <f t="shared" ref="P28:P30" si="34">I28-$I$27</f>
        <v>-1.7597406337017674E-2</v>
      </c>
      <c r="Q28">
        <f t="shared" ref="Q28:Q30" si="35">K28-$K$27</f>
        <v>9.425136380582444E-2</v>
      </c>
      <c r="R28">
        <f t="shared" si="26"/>
        <v>-7.3651084747931847E-2</v>
      </c>
      <c r="S28">
        <f t="shared" si="26"/>
        <v>-1.9098842697455137E-2</v>
      </c>
      <c r="T28">
        <f t="shared" si="26"/>
        <v>9.2749927445386973E-2</v>
      </c>
      <c r="U28" s="22">
        <f>SUM(R28*Calibration!$A$7+S28*Calibration!$B$7+T28*Calibration!$C$7)</f>
        <v>-7.5945233373692799E-5</v>
      </c>
      <c r="V28" s="3">
        <f>SUM(R28*Calibration!$A$8+S28*Calibration!$B$8+T28*Calibration!$C$8)</f>
        <v>7.3257540123869452E-5</v>
      </c>
      <c r="W28" s="3">
        <f t="shared" si="8"/>
        <v>2.1535544127442336E-9</v>
      </c>
      <c r="X28" s="3">
        <f t="shared" si="9"/>
        <v>0.57790695684119986</v>
      </c>
      <c r="Y28" s="1">
        <f t="shared" si="10"/>
        <v>0.41069668307908236</v>
      </c>
    </row>
    <row r="29" spans="1:25" x14ac:dyDescent="0.3">
      <c r="A29">
        <v>120</v>
      </c>
      <c r="B29">
        <v>45</v>
      </c>
      <c r="C29">
        <v>5</v>
      </c>
      <c r="D29" s="20">
        <v>-4.015911E-4</v>
      </c>
      <c r="E29" s="3">
        <f t="shared" si="1"/>
        <v>-2.0079554999999992E-4</v>
      </c>
      <c r="F29" s="3">
        <f t="shared" si="2"/>
        <v>3.4778809453373693E-4</v>
      </c>
      <c r="G29" s="5">
        <v>1549.6483809319791</v>
      </c>
      <c r="H29">
        <v>1.2300397727587804E-3</v>
      </c>
      <c r="I29">
        <v>1550.5856282831924</v>
      </c>
      <c r="J29">
        <v>1.5885895003450161E-3</v>
      </c>
      <c r="K29">
        <v>1551.1587123311906</v>
      </c>
      <c r="L29" s="4">
        <v>1.0895772948452773E-3</v>
      </c>
      <c r="M29" s="2">
        <f t="shared" si="25"/>
        <v>-1.7770406174999992E-3</v>
      </c>
      <c r="N29" s="2">
        <f t="shared" si="25"/>
        <v>3.0779246366235717E-3</v>
      </c>
      <c r="O29">
        <f t="shared" si="33"/>
        <v>-0.67514304086148513</v>
      </c>
      <c r="P29">
        <f t="shared" si="34"/>
        <v>3.2747038566640185E-2</v>
      </c>
      <c r="Q29">
        <f t="shared" si="35"/>
        <v>0.6150707268327551</v>
      </c>
      <c r="R29">
        <f t="shared" si="26"/>
        <v>-0.66603461570745515</v>
      </c>
      <c r="S29">
        <f t="shared" si="26"/>
        <v>4.1855463720670137E-2</v>
      </c>
      <c r="T29">
        <f t="shared" si="26"/>
        <v>0.62417915198678509</v>
      </c>
      <c r="U29" s="22">
        <f>SUM(R29*Calibration!$A$7+S29*Calibration!$B$7+T29*Calibration!$C$7)</f>
        <v>-4.4229739361105469E-4</v>
      </c>
      <c r="V29" s="3">
        <f>SUM(R29*Calibration!$A$8+S29*Calibration!$B$8+T29*Calibration!$C$8)</f>
        <v>6.1141706857729971E-4</v>
      </c>
      <c r="W29" s="3">
        <f t="shared" si="8"/>
        <v>1.2782337642279984E-7</v>
      </c>
      <c r="X29" s="3">
        <f t="shared" si="9"/>
        <v>3.5540812349999999</v>
      </c>
      <c r="Y29" s="1">
        <f t="shared" si="10"/>
        <v>3.1640869772929343</v>
      </c>
    </row>
    <row r="30" spans="1:25" x14ac:dyDescent="0.3">
      <c r="A30">
        <v>120</v>
      </c>
      <c r="B30">
        <v>45</v>
      </c>
      <c r="C30">
        <v>9</v>
      </c>
      <c r="D30" s="20">
        <v>-5.6537880000000001E-4</v>
      </c>
      <c r="E30" s="3">
        <f t="shared" si="1"/>
        <v>-2.826893999999999E-4</v>
      </c>
      <c r="F30" s="3">
        <f t="shared" si="2"/>
        <v>4.8963240356116142E-4</v>
      </c>
      <c r="G30" s="5">
        <v>1549.3518025582339</v>
      </c>
      <c r="H30">
        <v>1.0785479114954581E-3</v>
      </c>
      <c r="I30">
        <v>1550.5966420647578</v>
      </c>
      <c r="J30">
        <v>1.4490662059435235E-3</v>
      </c>
      <c r="K30">
        <v>1551.422670959339</v>
      </c>
      <c r="L30" s="4">
        <v>1.0127224276379725E-3</v>
      </c>
      <c r="M30" s="2">
        <f t="shared" si="25"/>
        <v>-2.5018011899999989E-3</v>
      </c>
      <c r="N30" s="2">
        <f t="shared" si="25"/>
        <v>4.3332467715162786E-3</v>
      </c>
      <c r="O30">
        <f t="shared" si="33"/>
        <v>-0.97172141460669081</v>
      </c>
      <c r="P30">
        <f t="shared" si="34"/>
        <v>4.3760820132092704E-2</v>
      </c>
      <c r="Q30">
        <f t="shared" si="35"/>
        <v>0.87902935498118495</v>
      </c>
      <c r="R30">
        <f t="shared" si="26"/>
        <v>-0.9554110014422198</v>
      </c>
      <c r="S30">
        <f t="shared" si="26"/>
        <v>6.0071233296563761E-2</v>
      </c>
      <c r="T30">
        <f t="shared" si="26"/>
        <v>0.89533976814565597</v>
      </c>
      <c r="U30" s="22">
        <f>SUM(R30*Calibration!$A$7+S30*Calibration!$B$7+T30*Calibration!$C$7)</f>
        <v>-6.3443040089824153E-4</v>
      </c>
      <c r="V30" s="3">
        <f>SUM(R30*Calibration!$A$8+S30*Calibration!$B$8+T30*Calibration!$C$8)</f>
        <v>8.7705614312026886E-4</v>
      </c>
      <c r="W30" s="3">
        <f t="shared" si="8"/>
        <v>2.738188856868599E-7</v>
      </c>
      <c r="X30" s="3">
        <f t="shared" si="9"/>
        <v>5.0036023799999993</v>
      </c>
      <c r="Y30" s="1">
        <f t="shared" si="10"/>
        <v>4.6310020162173409</v>
      </c>
    </row>
    <row r="31" spans="1:25" x14ac:dyDescent="0.3">
      <c r="A31">
        <v>150</v>
      </c>
      <c r="B31">
        <v>20</v>
      </c>
      <c r="C31">
        <v>0</v>
      </c>
      <c r="D31" s="20">
        <v>-1.2888645497000001E-5</v>
      </c>
      <c r="E31" s="3">
        <f t="shared" si="1"/>
        <v>-1.1161894420773914E-5</v>
      </c>
      <c r="F31" s="3">
        <f t="shared" si="2"/>
        <v>6.4443227484999995E-6</v>
      </c>
      <c r="G31" s="5">
        <v>1550.3812149659566</v>
      </c>
      <c r="H31">
        <v>1.0512571114686669E-3</v>
      </c>
      <c r="I31">
        <v>1550.531044419344</v>
      </c>
      <c r="J31">
        <v>1.1259395006662735E-3</v>
      </c>
      <c r="K31">
        <v>1550.5203711010358</v>
      </c>
      <c r="L31" s="4">
        <v>1.1212183236209068E-3</v>
      </c>
      <c r="M31" s="2">
        <f t="shared" si="25"/>
        <v>-9.878276562384914E-5</v>
      </c>
      <c r="N31" s="2">
        <f t="shared" si="25"/>
        <v>5.7032256324224994E-5</v>
      </c>
      <c r="O31">
        <f>G31-$G$31</f>
        <v>0</v>
      </c>
      <c r="P31">
        <f>I31-$I$31</f>
        <v>0</v>
      </c>
      <c r="Q31">
        <f>K31-$K$31</f>
        <v>0</v>
      </c>
      <c r="R31">
        <f t="shared" si="26"/>
        <v>0</v>
      </c>
      <c r="S31">
        <f t="shared" si="26"/>
        <v>0</v>
      </c>
      <c r="T31">
        <f t="shared" si="26"/>
        <v>0</v>
      </c>
      <c r="U31" s="22">
        <f>SUM(R31*Calibration!$A$7+S31*Calibration!$B$7+T31*Calibration!$C$7)</f>
        <v>0</v>
      </c>
      <c r="V31" s="3">
        <f>SUM(R31*Calibration!$A$8+S31*Calibration!$B$8+T31*Calibration!$C$8)</f>
        <v>0</v>
      </c>
      <c r="W31" s="3">
        <f t="shared" si="8"/>
        <v>1.6611718274733841E-10</v>
      </c>
      <c r="X31" s="3">
        <f t="shared" si="9"/>
        <v>0.11406451264844999</v>
      </c>
      <c r="Y31" s="1">
        <f t="shared" si="10"/>
        <v>0.11406451264844999</v>
      </c>
    </row>
    <row r="32" spans="1:25" x14ac:dyDescent="0.3">
      <c r="A32">
        <v>150</v>
      </c>
      <c r="B32">
        <v>20</v>
      </c>
      <c r="C32">
        <v>1</v>
      </c>
      <c r="D32" s="20">
        <v>-8.9602601112999993E-5</v>
      </c>
      <c r="E32" s="3">
        <f t="shared" si="1"/>
        <v>-7.759812880902181E-5</v>
      </c>
      <c r="F32" s="3">
        <f t="shared" si="2"/>
        <v>4.480130055649999E-5</v>
      </c>
      <c r="G32" s="5">
        <v>1550.3667616947894</v>
      </c>
      <c r="H32">
        <v>1.219094105718117E-3</v>
      </c>
      <c r="I32">
        <v>1550.3475527403218</v>
      </c>
      <c r="J32">
        <v>8.9142784488764094E-4</v>
      </c>
      <c r="K32">
        <v>1550.7116561032228</v>
      </c>
      <c r="L32" s="4">
        <v>9.7604638326248203E-4</v>
      </c>
      <c r="M32" s="2">
        <f t="shared" si="25"/>
        <v>-6.8674343995984294E-4</v>
      </c>
      <c r="N32" s="2">
        <f t="shared" si="25"/>
        <v>3.964915099250249E-4</v>
      </c>
      <c r="O32">
        <f t="shared" ref="O32:O33" si="36">G32-$G$31</f>
        <v>-1.4453271167212733E-2</v>
      </c>
      <c r="P32">
        <f t="shared" ref="P32:P33" si="37">I32-$I$31</f>
        <v>-0.18349167902215413</v>
      </c>
      <c r="Q32">
        <f t="shared" ref="Q32:Q33" si="38">K32-$K$31</f>
        <v>0.19128500218698719</v>
      </c>
      <c r="R32">
        <f t="shared" si="26"/>
        <v>-1.223328849975284E-2</v>
      </c>
      <c r="S32">
        <f t="shared" si="26"/>
        <v>-0.18127169635469423</v>
      </c>
      <c r="T32">
        <f t="shared" si="26"/>
        <v>0.19350498485444709</v>
      </c>
      <c r="U32" s="22">
        <f>SUM(R32*Calibration!$A$7+S32*Calibration!$B$7+T32*Calibration!$C$7)</f>
        <v>-2.1554438194396386E-4</v>
      </c>
      <c r="V32" s="3">
        <f>SUM(R32*Calibration!$A$8+S32*Calibration!$B$8+T32*Calibration!$C$8)</f>
        <v>5.4548459370407443E-5</v>
      </c>
      <c r="W32" s="3">
        <f t="shared" si="8"/>
        <v>1.9124175858913047E-8</v>
      </c>
      <c r="X32" s="3">
        <f t="shared" si="9"/>
        <v>0.79298301985004993</v>
      </c>
      <c r="Y32" s="1">
        <f t="shared" si="10"/>
        <v>1.223868156179299</v>
      </c>
    </row>
    <row r="33" spans="1:25" x14ac:dyDescent="0.3">
      <c r="A33">
        <v>150</v>
      </c>
      <c r="B33">
        <v>20</v>
      </c>
      <c r="C33">
        <v>3</v>
      </c>
      <c r="D33" s="20">
        <v>-2.8083572662000001E-4</v>
      </c>
      <c r="E33" s="3">
        <f t="shared" si="1"/>
        <v>-2.4321087354318174E-4</v>
      </c>
      <c r="F33" s="3">
        <f t="shared" si="2"/>
        <v>1.4041786330999998E-4</v>
      </c>
      <c r="G33" s="5">
        <v>1550.1185514104479</v>
      </c>
      <c r="H33">
        <v>1.1332725768551277E-3</v>
      </c>
      <c r="I33">
        <v>1550.1339869885114</v>
      </c>
      <c r="J33">
        <v>1.0254846696318798E-3</v>
      </c>
      <c r="K33">
        <v>1551.1626618360442</v>
      </c>
      <c r="L33" s="4">
        <v>1.0078784316762156E-3</v>
      </c>
      <c r="M33" s="2">
        <f t="shared" si="25"/>
        <v>-2.1524162308571584E-3</v>
      </c>
      <c r="N33" s="2">
        <f t="shared" si="25"/>
        <v>1.2426980902934999E-3</v>
      </c>
      <c r="O33">
        <f t="shared" si="36"/>
        <v>-0.26266355550865228</v>
      </c>
      <c r="P33">
        <f t="shared" si="37"/>
        <v>-0.39705743083254674</v>
      </c>
      <c r="Q33">
        <f t="shared" si="38"/>
        <v>0.6422907350083733</v>
      </c>
      <c r="R33">
        <f t="shared" si="26"/>
        <v>-0.25685347173104373</v>
      </c>
      <c r="S33">
        <f t="shared" si="26"/>
        <v>-0.39124734705493819</v>
      </c>
      <c r="T33">
        <f t="shared" si="26"/>
        <v>0.64810081878598191</v>
      </c>
      <c r="U33" s="22">
        <f>SUM(R33*Calibration!$A$7+S33*Calibration!$B$7+T33*Calibration!$C$7)</f>
        <v>-6.3475701426443177E-4</v>
      </c>
      <c r="V33" s="3">
        <f>SUM(R33*Calibration!$A$8+S33*Calibration!$B$8+T33*Calibration!$C$8)</f>
        <v>3.3273266515667038E-4</v>
      </c>
      <c r="W33" s="3">
        <f t="shared" si="8"/>
        <v>1.90293363323029E-7</v>
      </c>
      <c r="X33" s="3">
        <f t="shared" si="9"/>
        <v>2.4853961805870002</v>
      </c>
      <c r="Y33" s="1">
        <f t="shared" si="10"/>
        <v>3.8606025370229369</v>
      </c>
    </row>
    <row r="34" spans="1:25" x14ac:dyDescent="0.3">
      <c r="A34">
        <v>150</v>
      </c>
      <c r="B34">
        <v>45</v>
      </c>
      <c r="C34">
        <v>0</v>
      </c>
      <c r="D34" s="20">
        <v>-3.0874725079999998E-5</v>
      </c>
      <c r="E34" s="3">
        <f t="shared" si="1"/>
        <v>-2.6738296254140533E-5</v>
      </c>
      <c r="F34" s="3">
        <f t="shared" si="2"/>
        <v>1.5437362539999996E-5</v>
      </c>
      <c r="G34" s="5">
        <v>1550.3443217114254</v>
      </c>
      <c r="H34">
        <v>1.2171982064260627E-3</v>
      </c>
      <c r="I34">
        <v>1550.5500176562662</v>
      </c>
      <c r="J34">
        <v>1.1377272508847592E-3</v>
      </c>
      <c r="K34">
        <v>1550.5376629366749</v>
      </c>
      <c r="L34" s="4">
        <v>1.0403534524555933E-3</v>
      </c>
      <c r="M34" s="2">
        <f t="shared" si="25"/>
        <v>-2.3663392184914371E-4</v>
      </c>
      <c r="N34" s="2">
        <f t="shared" si="25"/>
        <v>1.3662065847899995E-4</v>
      </c>
      <c r="O34">
        <f>G34-$G$34</f>
        <v>0</v>
      </c>
      <c r="P34">
        <f>I34-$I$34</f>
        <v>0</v>
      </c>
      <c r="Q34">
        <f>K34-$K$34</f>
        <v>0</v>
      </c>
      <c r="R34">
        <f t="shared" si="26"/>
        <v>0</v>
      </c>
      <c r="S34">
        <f t="shared" si="26"/>
        <v>0</v>
      </c>
      <c r="T34">
        <f t="shared" si="26"/>
        <v>0</v>
      </c>
      <c r="U34" s="22">
        <f>SUM(R34*Calibration!$A$7+S34*Calibration!$B$7+T34*Calibration!$C$7)</f>
        <v>0</v>
      </c>
      <c r="V34" s="3">
        <f>SUM(R34*Calibration!$A$8+S34*Calibration!$B$8+T34*Calibration!$C$8)</f>
        <v>0</v>
      </c>
      <c r="W34" s="3">
        <f t="shared" si="8"/>
        <v>9.5324864876558077E-10</v>
      </c>
      <c r="X34" s="3">
        <f t="shared" si="9"/>
        <v>0.27324131695799997</v>
      </c>
      <c r="Y34" s="1">
        <f t="shared" si="10"/>
        <v>0.27324131695799997</v>
      </c>
    </row>
    <row r="35" spans="1:25" x14ac:dyDescent="0.3">
      <c r="A35">
        <v>150</v>
      </c>
      <c r="B35">
        <v>45</v>
      </c>
      <c r="C35">
        <v>1</v>
      </c>
      <c r="D35" s="20">
        <v>-9.0759623968999993E-5</v>
      </c>
      <c r="E35" s="3">
        <f t="shared" si="1"/>
        <v>-7.860013999507704E-5</v>
      </c>
      <c r="F35" s="3">
        <f t="shared" si="2"/>
        <v>4.537981198449999E-5</v>
      </c>
      <c r="G35" s="5">
        <v>1550.3106508994308</v>
      </c>
      <c r="H35">
        <v>9.6957853003439541E-4</v>
      </c>
      <c r="I35">
        <v>1550.4918068049672</v>
      </c>
      <c r="J35">
        <v>1.0176134812709089E-3</v>
      </c>
      <c r="K35">
        <v>1550.6350411705248</v>
      </c>
      <c r="L35" s="4">
        <v>1.000735268729865E-3</v>
      </c>
      <c r="M35" s="2">
        <f t="shared" si="25"/>
        <v>-6.9561123895643174E-4</v>
      </c>
      <c r="N35" s="2">
        <f t="shared" si="25"/>
        <v>4.0161133606282488E-4</v>
      </c>
      <c r="O35">
        <f t="shared" ref="O35:O37" si="39">G35-$G$34</f>
        <v>-3.3670811994625183E-2</v>
      </c>
      <c r="P35">
        <f t="shared" ref="P35:P37" si="40">I35-$I$34</f>
        <v>-5.8210851299008937E-2</v>
      </c>
      <c r="Q35">
        <f t="shared" ref="Q35:Q37" si="41">K35-$K$34</f>
        <v>9.7378233849894968E-2</v>
      </c>
      <c r="R35">
        <f t="shared" si="26"/>
        <v>-3.5503002180045463E-2</v>
      </c>
      <c r="S35">
        <f t="shared" si="26"/>
        <v>-6.0043041484429217E-2</v>
      </c>
      <c r="T35">
        <f t="shared" si="26"/>
        <v>9.5546043664474681E-2</v>
      </c>
      <c r="U35" s="22">
        <f>SUM(R35*Calibration!$A$7+S35*Calibration!$B$7+T35*Calibration!$C$7)</f>
        <v>-9.4533090972004179E-5</v>
      </c>
      <c r="V35" s="3">
        <f>SUM(R35*Calibration!$A$8+S35*Calibration!$B$8+T35*Calibration!$C$8)</f>
        <v>4.7410368035508206E-5</v>
      </c>
      <c r="W35" s="3">
        <f t="shared" si="8"/>
        <v>2.5798208470944956E-10</v>
      </c>
      <c r="X35" s="3">
        <f t="shared" si="9"/>
        <v>0.80322267212564991</v>
      </c>
      <c r="Y35" s="1">
        <f t="shared" si="10"/>
        <v>0.14214711333564203</v>
      </c>
    </row>
    <row r="36" spans="1:25" x14ac:dyDescent="0.3">
      <c r="A36">
        <v>150</v>
      </c>
      <c r="B36">
        <v>45</v>
      </c>
      <c r="C36">
        <v>5</v>
      </c>
      <c r="D36" s="20">
        <v>-4.2112740000000001E-4</v>
      </c>
      <c r="E36" s="3">
        <f t="shared" si="1"/>
        <v>-3.6470702662969083E-4</v>
      </c>
      <c r="F36" s="3">
        <f t="shared" si="2"/>
        <v>2.1056369999999998E-4</v>
      </c>
      <c r="G36" s="5">
        <v>1549.9160198020554</v>
      </c>
      <c r="H36">
        <v>1.0521824340920145E-3</v>
      </c>
      <c r="I36">
        <v>1550.2551884492359</v>
      </c>
      <c r="J36">
        <v>8.6706537759268908E-4</v>
      </c>
      <c r="K36">
        <v>1551.2578624285163</v>
      </c>
      <c r="L36" s="4">
        <v>1.1385115808196717E-3</v>
      </c>
      <c r="M36" s="2">
        <f t="shared" si="25"/>
        <v>-3.2276571856727637E-3</v>
      </c>
      <c r="N36" s="2">
        <f t="shared" si="25"/>
        <v>1.8634887449999998E-3</v>
      </c>
      <c r="O36">
        <f t="shared" si="39"/>
        <v>-0.42830190937002044</v>
      </c>
      <c r="P36">
        <f t="shared" si="40"/>
        <v>-0.29482920703026139</v>
      </c>
      <c r="Q36">
        <f t="shared" si="41"/>
        <v>0.72019949184141296</v>
      </c>
      <c r="R36">
        <f t="shared" ref="R36:T37" si="42">O36-AVERAGE($O36:$Q36)</f>
        <v>-0.42732470118373084</v>
      </c>
      <c r="S36">
        <f t="shared" si="42"/>
        <v>-0.29385199884397178</v>
      </c>
      <c r="T36">
        <f t="shared" si="42"/>
        <v>0.72117670002770262</v>
      </c>
      <c r="U36" s="22">
        <f>SUM(R36*Calibration!$A$7+S36*Calibration!$B$7+T36*Calibration!$C$7)</f>
        <v>-6.4919508068964527E-4</v>
      </c>
      <c r="V36" s="3">
        <f>SUM(R36*Calibration!$A$8+S36*Calibration!$B$8+T36*Calibration!$C$8)</f>
        <v>4.6859760161427311E-4</v>
      </c>
      <c r="W36" s="3">
        <f t="shared" si="8"/>
        <v>1.4751494728510393E-7</v>
      </c>
      <c r="X36" s="3">
        <f t="shared" si="9"/>
        <v>3.7269774899999999</v>
      </c>
      <c r="Y36" s="1">
        <f t="shared" si="10"/>
        <v>3.3990792074821603</v>
      </c>
    </row>
    <row r="37" spans="1:25" x14ac:dyDescent="0.3">
      <c r="A37">
        <v>150</v>
      </c>
      <c r="B37">
        <v>45</v>
      </c>
      <c r="C37">
        <v>9</v>
      </c>
      <c r="D37" s="20">
        <v>-6.0809820000000002E-4</v>
      </c>
      <c r="E37" s="3">
        <f t="shared" si="1"/>
        <v>-5.2662848919559041E-4</v>
      </c>
      <c r="F37" s="3">
        <f t="shared" si="2"/>
        <v>3.0404909999999995E-4</v>
      </c>
      <c r="G37" s="5">
        <v>1549.721847172211</v>
      </c>
      <c r="H37">
        <v>1.1112735367958459E-3</v>
      </c>
      <c r="I37">
        <v>1550.1319768302931</v>
      </c>
      <c r="J37">
        <v>8.6542695653073372E-4</v>
      </c>
      <c r="K37">
        <v>1551.5674514375789</v>
      </c>
      <c r="L37" s="4">
        <v>9.5073837479040945E-4</v>
      </c>
      <c r="M37" s="2">
        <f t="shared" si="25"/>
        <v>-4.660662129380975E-3</v>
      </c>
      <c r="N37" s="2">
        <f t="shared" si="25"/>
        <v>2.6908345349999996E-3</v>
      </c>
      <c r="O37">
        <f t="shared" si="39"/>
        <v>-0.62247453921440865</v>
      </c>
      <c r="P37">
        <f t="shared" si="40"/>
        <v>-0.41804082597309389</v>
      </c>
      <c r="Q37">
        <f t="shared" si="41"/>
        <v>1.0297885009040328</v>
      </c>
      <c r="R37">
        <f t="shared" si="42"/>
        <v>-0.61889891778658546</v>
      </c>
      <c r="S37">
        <f t="shared" si="42"/>
        <v>-0.41446520454527064</v>
      </c>
      <c r="T37">
        <f t="shared" si="42"/>
        <v>1.0333641223318561</v>
      </c>
      <c r="U37" s="22">
        <f>SUM(R37*Calibration!$A$7+S37*Calibration!$B$7+T37*Calibration!$C$7)</f>
        <v>-9.2756149920020735E-4</v>
      </c>
      <c r="V37" s="3">
        <f>SUM(R37*Calibration!$A$8+S37*Calibration!$B$8+T37*Calibration!$C$8)</f>
        <v>6.7602788542258751E-4</v>
      </c>
      <c r="W37" s="3">
        <f t="shared" si="8"/>
        <v>2.9911549531582567E-7</v>
      </c>
      <c r="X37" s="3">
        <f t="shared" si="9"/>
        <v>5.3816690700000001</v>
      </c>
      <c r="Y37" s="1">
        <f t="shared" si="10"/>
        <v>4.8401935273162122</v>
      </c>
    </row>
    <row r="40" spans="1:25" x14ac:dyDescent="0.3">
      <c r="V40" s="3" t="s">
        <v>31</v>
      </c>
    </row>
    <row r="41" spans="1:25" x14ac:dyDescent="0.3">
      <c r="V41" s="3">
        <v>0</v>
      </c>
      <c r="W41" s="3">
        <v>0</v>
      </c>
    </row>
    <row r="42" spans="1:25" x14ac:dyDescent="0.3">
      <c r="V42" s="3">
        <f>MAX(X3:X37)</f>
        <v>5.3816690700000001</v>
      </c>
      <c r="W42" s="3">
        <f>V42</f>
        <v>5.3816690700000001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2551B-46EA-4B70-8B02-C8CA803AE06C}">
  <dimension ref="A1:AC42"/>
  <sheetViews>
    <sheetView workbookViewId="0">
      <pane xSplit="3" ySplit="2" topLeftCell="M42" activePane="bottomRight" state="frozen"/>
      <selection pane="topRight" activeCell="D1" sqref="D1"/>
      <selection pane="bottomLeft" activeCell="A3" sqref="A3"/>
      <selection pane="bottomRight" activeCell="AC3" sqref="AC3"/>
    </sheetView>
  </sheetViews>
  <sheetFormatPr defaultRowHeight="14.4" x14ac:dyDescent="0.3"/>
  <cols>
    <col min="1" max="1" width="9.109375" bestFit="1" customWidth="1"/>
    <col min="3" max="3" width="11.5546875" bestFit="1" customWidth="1"/>
    <col min="4" max="4" width="12.21875" style="20" bestFit="1" customWidth="1"/>
    <col min="5" max="6" width="12" style="3" bestFit="1" customWidth="1"/>
    <col min="7" max="7" width="8.88671875" style="5"/>
    <col min="12" max="12" width="8.88671875" style="4"/>
    <col min="13" max="14" width="10.21875" style="2" bestFit="1" customWidth="1"/>
    <col min="21" max="21" width="12.33203125" style="22" bestFit="1" customWidth="1"/>
    <col min="22" max="22" width="12.33203125" style="3" bestFit="1" customWidth="1"/>
    <col min="23" max="23" width="11.5546875" style="26" bestFit="1" customWidth="1"/>
    <col min="24" max="24" width="8.88671875" style="26" bestFit="1" customWidth="1"/>
    <col min="25" max="25" width="18" style="3" bestFit="1" customWidth="1"/>
    <col min="26" max="26" width="14" style="26" bestFit="1" customWidth="1"/>
    <col min="27" max="27" width="9.44140625" style="26" bestFit="1" customWidth="1"/>
    <col min="28" max="28" width="12" style="1" bestFit="1" customWidth="1"/>
    <col min="29" max="29" width="11" bestFit="1" customWidth="1"/>
  </cols>
  <sheetData>
    <row r="1" spans="1:29" x14ac:dyDescent="0.3">
      <c r="A1" t="s">
        <v>10</v>
      </c>
      <c r="B1">
        <v>8.85</v>
      </c>
    </row>
    <row r="2" spans="1:29" x14ac:dyDescent="0.3">
      <c r="A2" t="s">
        <v>5</v>
      </c>
      <c r="B2" t="s">
        <v>6</v>
      </c>
      <c r="C2" t="s">
        <v>7</v>
      </c>
      <c r="D2" s="21" t="s">
        <v>16</v>
      </c>
      <c r="E2" s="3" t="s">
        <v>14</v>
      </c>
      <c r="F2" s="3" t="s">
        <v>15</v>
      </c>
      <c r="G2" s="16" t="s">
        <v>0</v>
      </c>
      <c r="H2" s="17" t="s">
        <v>17</v>
      </c>
      <c r="I2" s="17" t="s">
        <v>1</v>
      </c>
      <c r="J2" s="17" t="s">
        <v>17</v>
      </c>
      <c r="K2" s="17" t="s">
        <v>2</v>
      </c>
      <c r="L2" s="18" t="s">
        <v>17</v>
      </c>
      <c r="M2" s="2" t="s">
        <v>8</v>
      </c>
      <c r="N2" s="2" t="s">
        <v>9</v>
      </c>
      <c r="O2" s="19" t="s">
        <v>18</v>
      </c>
      <c r="P2" s="19" t="s">
        <v>19</v>
      </c>
      <c r="Q2" s="19" t="s">
        <v>20</v>
      </c>
      <c r="R2" t="s">
        <v>11</v>
      </c>
      <c r="S2" t="s">
        <v>12</v>
      </c>
      <c r="T2" t="s">
        <v>13</v>
      </c>
      <c r="U2" s="22" t="s">
        <v>35</v>
      </c>
      <c r="V2" s="3" t="s">
        <v>36</v>
      </c>
      <c r="W2" s="26" t="s">
        <v>32</v>
      </c>
      <c r="X2" s="26" t="s">
        <v>33</v>
      </c>
      <c r="Y2" s="3" t="s">
        <v>29</v>
      </c>
      <c r="Z2" s="26" t="s">
        <v>30</v>
      </c>
      <c r="AA2" s="26" t="s">
        <v>34</v>
      </c>
      <c r="AB2" s="24" t="s">
        <v>28</v>
      </c>
      <c r="AC2" s="23" t="s">
        <v>27</v>
      </c>
    </row>
    <row r="3" spans="1:29" x14ac:dyDescent="0.3">
      <c r="A3">
        <v>30</v>
      </c>
      <c r="B3">
        <v>20</v>
      </c>
      <c r="C3">
        <v>0</v>
      </c>
      <c r="D3" s="20">
        <v>2.9811600548000001E-5</v>
      </c>
      <c r="E3" s="3">
        <f>IF(C3=0,0,-D3*COS(A3*PI()/180))</f>
        <v>0</v>
      </c>
      <c r="F3" s="3">
        <f>IF(C3=0,0,-D3*SIN(A3*PI()/180))</f>
        <v>0</v>
      </c>
      <c r="G3" s="5">
        <v>1550.2864766237556</v>
      </c>
      <c r="H3">
        <v>1.1410281204291828E-3</v>
      </c>
      <c r="I3">
        <v>1550.5914886969151</v>
      </c>
      <c r="J3">
        <v>1.2953135957205944E-3</v>
      </c>
      <c r="K3">
        <v>1550.5207238721855</v>
      </c>
      <c r="L3" s="4">
        <v>1.1489611620824501E-3</v>
      </c>
      <c r="M3" s="2">
        <f>$B$1*E3</f>
        <v>0</v>
      </c>
      <c r="N3" s="2">
        <f>$B$1*F3</f>
        <v>0</v>
      </c>
      <c r="O3">
        <f>G3-$G$3</f>
        <v>0</v>
      </c>
      <c r="P3">
        <f>I3-$I$3</f>
        <v>0</v>
      </c>
      <c r="Q3">
        <f>K3-$K$3</f>
        <v>0</v>
      </c>
      <c r="R3">
        <f>O3-AVERAGE($O3:$Q3)</f>
        <v>0</v>
      </c>
      <c r="S3">
        <f t="shared" ref="S3:T18" si="0">P3-AVERAGE($O3:$Q3)</f>
        <v>0</v>
      </c>
      <c r="T3">
        <f t="shared" si="0"/>
        <v>0</v>
      </c>
      <c r="U3" s="22">
        <f>SUM(R3*Calibration!$A$7+S3*Calibration!$B$7+T3*Calibration!$C$7)</f>
        <v>0</v>
      </c>
      <c r="V3" s="3">
        <f>SUM(R3*Calibration!$A$8+S3*Calibration!$B$8+T3*Calibration!$C$8)</f>
        <v>0</v>
      </c>
      <c r="W3" s="26">
        <f>SQRT(U3^2+V3^2)*$B$1*1000</f>
        <v>0</v>
      </c>
      <c r="X3" s="26">
        <f>IF(W3=0,0,1/W3)</f>
        <v>0</v>
      </c>
      <c r="Y3" s="3">
        <f>(E3-U3)^2+(F3-V3)^2</f>
        <v>0</v>
      </c>
      <c r="Z3" s="26">
        <f>IF(C3=0,0,-D3*$B$1*1000)</f>
        <v>0</v>
      </c>
      <c r="AA3" s="26">
        <f>IF(Z3=0,0,1/Z3)</f>
        <v>0</v>
      </c>
      <c r="AB3" s="1">
        <f>SQRT(Y3)*8.85*1000</f>
        <v>0</v>
      </c>
      <c r="AC3" s="25">
        <f>$B$1*1000*SQRT(SUM(V3:V37)/COUNTA(V3:V37))</f>
        <v>130.99467387380386</v>
      </c>
    </row>
    <row r="4" spans="1:29" x14ac:dyDescent="0.3">
      <c r="A4">
        <v>30</v>
      </c>
      <c r="B4">
        <v>20</v>
      </c>
      <c r="C4">
        <v>1</v>
      </c>
      <c r="D4" s="20">
        <v>-4.4556194777000001E-5</v>
      </c>
      <c r="E4" s="3">
        <f t="shared" ref="E4:E37" si="1">IF(C4=0,0,-D4*COS(A4*PI()/180))</f>
        <v>3.8586796572849524E-5</v>
      </c>
      <c r="F4" s="3">
        <f t="shared" ref="F4:F37" si="2">IF(C4=0,0,-D4*SIN(A4*PI()/180))</f>
        <v>2.2278097388499997E-5</v>
      </c>
      <c r="G4" s="5">
        <v>1550.1508964205807</v>
      </c>
      <c r="H4">
        <v>1.0433475883104618E-3</v>
      </c>
      <c r="I4">
        <v>1550.5060151318705</v>
      </c>
      <c r="J4">
        <v>3.8953382362986173E-3</v>
      </c>
      <c r="K4">
        <v>1550.5461118554103</v>
      </c>
      <c r="L4" s="4">
        <v>1.1156725426129436E-3</v>
      </c>
      <c r="M4" s="2">
        <f t="shared" ref="M4:N19" si="3">$B$1*E4</f>
        <v>3.414931496697183E-4</v>
      </c>
      <c r="N4" s="2">
        <f t="shared" si="3"/>
        <v>1.9716116188822497E-4</v>
      </c>
      <c r="O4">
        <f t="shared" ref="O4:O5" si="4">G4-$G$3</f>
        <v>-0.13558020317486807</v>
      </c>
      <c r="P4">
        <f t="shared" ref="P4:P5" si="5">I4-$I$3</f>
        <v>-8.5473565044594579E-2</v>
      </c>
      <c r="Q4">
        <f t="shared" ref="Q4:Q5" si="6">K4-$K$3</f>
        <v>2.5387983224845811E-2</v>
      </c>
      <c r="R4">
        <f t="shared" ref="R4:T19" si="7">O4-AVERAGE($O4:$Q4)</f>
        <v>-7.0358274843329127E-2</v>
      </c>
      <c r="S4">
        <f t="shared" si="0"/>
        <v>-2.0251636713055632E-2</v>
      </c>
      <c r="T4">
        <f t="shared" si="0"/>
        <v>9.0609911556384759E-2</v>
      </c>
      <c r="U4" s="22">
        <f>SUM(R4*Calibration!$A$7+S4*Calibration!$B$7+T4*Calibration!$C$7)</f>
        <v>-7.4836295540330232E-5</v>
      </c>
      <c r="V4" s="3">
        <f>SUM(R4*Calibration!$A$8+S4*Calibration!$B$8+T4*Calibration!$C$8)</f>
        <v>7.0459831987322634E-5</v>
      </c>
      <c r="W4" s="26">
        <f t="shared" ref="W4:W37" si="8">SQRT(U4^2+V4^2)*$B$1*1000</f>
        <v>0.90966028700148538</v>
      </c>
      <c r="X4" s="26">
        <f t="shared" ref="X4:X37" si="9">IF(W4=0,0,1/W4)</f>
        <v>1.0993114839566116</v>
      </c>
      <c r="Y4" s="3">
        <f t="shared" ref="Y4:Y37" si="10">(E4-U4)^2+(F4-V4)^2</f>
        <v>1.5186277373466243E-8</v>
      </c>
      <c r="Z4" s="26">
        <f t="shared" ref="Z4:Z37" si="11">IF(C4=0,0,-D4*$B$1*1000)</f>
        <v>0.39432232377644999</v>
      </c>
      <c r="AA4" s="26">
        <f t="shared" ref="AA4:AA37" si="12">IF(Z4=0,0,1/Z4)</f>
        <v>2.5359964163908764</v>
      </c>
      <c r="AB4" s="1">
        <f t="shared" ref="AB4:AB37" si="13">SQRT(Y4)*8.85*1000</f>
        <v>1.0906086418066334</v>
      </c>
    </row>
    <row r="5" spans="1:29" x14ac:dyDescent="0.3">
      <c r="A5">
        <v>30</v>
      </c>
      <c r="B5">
        <v>20</v>
      </c>
      <c r="C5">
        <v>3</v>
      </c>
      <c r="D5" s="20">
        <v>-2.4504589999999998E-4</v>
      </c>
      <c r="E5" s="3">
        <f t="shared" si="1"/>
        <v>2.1221597449322117E-4</v>
      </c>
      <c r="F5" s="3">
        <f t="shared" si="2"/>
        <v>1.2252294999999996E-4</v>
      </c>
      <c r="G5" s="5">
        <v>1549.9500729195706</v>
      </c>
      <c r="H5">
        <v>9.7585423850740747E-4</v>
      </c>
      <c r="I5">
        <v>1550.7280947227964</v>
      </c>
      <c r="J5">
        <v>9.3116816791250282E-4</v>
      </c>
      <c r="K5">
        <v>1550.3168235049857</v>
      </c>
      <c r="L5" s="4">
        <v>1.2494927822161066E-3</v>
      </c>
      <c r="M5" s="2">
        <f t="shared" si="3"/>
        <v>1.8781113742650072E-3</v>
      </c>
      <c r="N5" s="2">
        <f t="shared" si="3"/>
        <v>1.0843281074999996E-3</v>
      </c>
      <c r="O5">
        <f t="shared" si="4"/>
        <v>-0.33640370418493148</v>
      </c>
      <c r="P5">
        <f t="shared" si="5"/>
        <v>0.13660602588129223</v>
      </c>
      <c r="Q5">
        <f t="shared" si="6"/>
        <v>-0.20390036719982163</v>
      </c>
      <c r="R5">
        <f t="shared" si="7"/>
        <v>-0.20183768901711119</v>
      </c>
      <c r="S5">
        <f t="shared" si="0"/>
        <v>0.27117204104911252</v>
      </c>
      <c r="T5">
        <f t="shared" si="0"/>
        <v>-6.9334352032001334E-2</v>
      </c>
      <c r="U5" s="22">
        <f>SUM(R5*Calibration!$A$7+S5*Calibration!$B$7+T5*Calibration!$C$7)</f>
        <v>1.6049089595607144E-4</v>
      </c>
      <c r="V5" s="3">
        <f>SUM(R5*Calibration!$A$8+S5*Calibration!$B$8+T5*Calibration!$C$8)</f>
        <v>1.2377637308046705E-4</v>
      </c>
      <c r="W5" s="26">
        <f t="shared" si="8"/>
        <v>1.7936903995976414</v>
      </c>
      <c r="X5" s="26">
        <f t="shared" si="9"/>
        <v>0.55750981341279349</v>
      </c>
      <c r="Y5" s="3">
        <f t="shared" si="10"/>
        <v>2.6770548190929559E-9</v>
      </c>
      <c r="Z5" s="26">
        <f t="shared" si="11"/>
        <v>2.1686562149999995</v>
      </c>
      <c r="AA5" s="26">
        <f t="shared" si="12"/>
        <v>0.46111504123303387</v>
      </c>
      <c r="AB5" s="1">
        <f t="shared" si="13"/>
        <v>0.45790132787360205</v>
      </c>
    </row>
    <row r="6" spans="1:29" x14ac:dyDescent="0.3">
      <c r="A6">
        <v>30</v>
      </c>
      <c r="B6">
        <v>45</v>
      </c>
      <c r="C6">
        <v>0</v>
      </c>
      <c r="D6" s="20">
        <v>2.6531581928E-5</v>
      </c>
      <c r="E6" s="3">
        <f t="shared" si="1"/>
        <v>0</v>
      </c>
      <c r="F6" s="3">
        <f t="shared" si="2"/>
        <v>0</v>
      </c>
      <c r="G6" s="5">
        <v>1550.3165748737972</v>
      </c>
      <c r="H6">
        <v>1.2578076550756891E-3</v>
      </c>
      <c r="I6">
        <v>1550.5883889833349</v>
      </c>
      <c r="J6">
        <v>1.4530492934995412E-3</v>
      </c>
      <c r="K6">
        <v>1550.5015815002741</v>
      </c>
      <c r="L6" s="4">
        <v>1.1839831483797768E-3</v>
      </c>
      <c r="M6" s="2">
        <f t="shared" si="3"/>
        <v>0</v>
      </c>
      <c r="N6" s="2">
        <f t="shared" si="3"/>
        <v>0</v>
      </c>
      <c r="O6">
        <f>G6-$G$6</f>
        <v>0</v>
      </c>
      <c r="P6">
        <f>I6-$I$6</f>
        <v>0</v>
      </c>
      <c r="Q6">
        <f>K6-$K$6</f>
        <v>0</v>
      </c>
      <c r="R6">
        <f t="shared" si="7"/>
        <v>0</v>
      </c>
      <c r="S6">
        <f t="shared" si="0"/>
        <v>0</v>
      </c>
      <c r="T6">
        <f t="shared" si="0"/>
        <v>0</v>
      </c>
      <c r="U6" s="22">
        <f>SUM(R6*Calibration!$A$7+S6*Calibration!$B$7+T6*Calibration!$C$7)</f>
        <v>0</v>
      </c>
      <c r="V6" s="3">
        <f>SUM(R6*Calibration!$A$8+S6*Calibration!$B$8+T6*Calibration!$C$8)</f>
        <v>0</v>
      </c>
      <c r="W6" s="26">
        <f t="shared" si="8"/>
        <v>0</v>
      </c>
      <c r="X6" s="26">
        <f t="shared" si="9"/>
        <v>0</v>
      </c>
      <c r="Y6" s="3">
        <f t="shared" si="10"/>
        <v>0</v>
      </c>
      <c r="Z6" s="26">
        <f t="shared" si="11"/>
        <v>0</v>
      </c>
      <c r="AA6" s="26">
        <f t="shared" si="12"/>
        <v>0</v>
      </c>
      <c r="AB6" s="1">
        <f t="shared" si="13"/>
        <v>0</v>
      </c>
    </row>
    <row r="7" spans="1:29" x14ac:dyDescent="0.3">
      <c r="A7">
        <v>30</v>
      </c>
      <c r="B7">
        <v>45</v>
      </c>
      <c r="C7">
        <v>1</v>
      </c>
      <c r="D7" s="20">
        <v>-4.658033561E-5</v>
      </c>
      <c r="E7" s="3">
        <f t="shared" si="1"/>
        <v>4.033975395506492E-5</v>
      </c>
      <c r="F7" s="3">
        <f t="shared" si="2"/>
        <v>2.3290167804999997E-5</v>
      </c>
      <c r="G7" s="5">
        <v>1550.2616229663797</v>
      </c>
      <c r="H7">
        <v>1.1671955508011636E-3</v>
      </c>
      <c r="I7">
        <v>1550.604335615197</v>
      </c>
      <c r="J7">
        <v>4.0637762228920866E-3</v>
      </c>
      <c r="K7">
        <v>1550.4679397669561</v>
      </c>
      <c r="L7" s="4">
        <v>1.0712167935269022E-3</v>
      </c>
      <c r="M7" s="2">
        <f t="shared" si="3"/>
        <v>3.5700682250232454E-4</v>
      </c>
      <c r="N7" s="2">
        <f t="shared" si="3"/>
        <v>2.0611798507424997E-4</v>
      </c>
      <c r="O7">
        <f t="shared" ref="O7:O9" si="14">G7-$G$6</f>
        <v>-5.4951907417489565E-2</v>
      </c>
      <c r="P7">
        <f t="shared" ref="P7:P9" si="15">I7-$I$6</f>
        <v>1.5946631862107097E-2</v>
      </c>
      <c r="Q7">
        <f t="shared" ref="Q7:Q9" si="16">K7-$K$6</f>
        <v>-3.3641733318063416E-2</v>
      </c>
      <c r="R7">
        <f t="shared" si="7"/>
        <v>-3.0736237793007604E-2</v>
      </c>
      <c r="S7">
        <f t="shared" si="0"/>
        <v>4.0162301486589058E-2</v>
      </c>
      <c r="T7">
        <f t="shared" si="0"/>
        <v>-9.4260636935814546E-3</v>
      </c>
      <c r="U7" s="22">
        <f>SUM(R7*Calibration!$A$7+S7*Calibration!$B$7+T7*Calibration!$C$7)</f>
        <v>2.3149694140289469E-5</v>
      </c>
      <c r="V7" s="3">
        <f>SUM(R7*Calibration!$A$8+S7*Calibration!$B$8+T7*Calibration!$C$8)</f>
        <v>1.9118351787237716E-5</v>
      </c>
      <c r="W7" s="26">
        <f t="shared" si="8"/>
        <v>0.26570932527478153</v>
      </c>
      <c r="X7" s="26">
        <f t="shared" si="9"/>
        <v>3.7635111186476298</v>
      </c>
      <c r="Y7" s="3">
        <f t="shared" si="10"/>
        <v>3.1290220532161576E-10</v>
      </c>
      <c r="Z7" s="26">
        <f t="shared" si="11"/>
        <v>0.4122359701485</v>
      </c>
      <c r="AA7" s="26">
        <f t="shared" si="12"/>
        <v>2.425795108660143</v>
      </c>
      <c r="AB7" s="1">
        <f t="shared" si="13"/>
        <v>0.1565480213107219</v>
      </c>
    </row>
    <row r="8" spans="1:29" x14ac:dyDescent="0.3">
      <c r="A8">
        <v>30</v>
      </c>
      <c r="B8">
        <v>45</v>
      </c>
      <c r="C8">
        <v>5</v>
      </c>
      <c r="D8" s="20">
        <v>-3.8887313610000001E-4</v>
      </c>
      <c r="E8" s="3">
        <f t="shared" si="1"/>
        <v>3.3677401471192349E-4</v>
      </c>
      <c r="F8" s="3">
        <f t="shared" si="2"/>
        <v>1.9443656804999998E-4</v>
      </c>
      <c r="G8" s="5">
        <v>1550.0166335975603</v>
      </c>
      <c r="H8">
        <v>1.0144438359760632E-3</v>
      </c>
      <c r="I8">
        <v>1550.824053068</v>
      </c>
      <c r="J8">
        <v>1.5197189735293081E-3</v>
      </c>
      <c r="K8">
        <v>1550.1314428009907</v>
      </c>
      <c r="L8" s="4">
        <v>9.0823487651614423E-4</v>
      </c>
      <c r="M8" s="2">
        <f t="shared" si="3"/>
        <v>2.9804500302005226E-3</v>
      </c>
      <c r="N8" s="2">
        <f t="shared" si="3"/>
        <v>1.7207636272424996E-3</v>
      </c>
      <c r="O8">
        <f t="shared" si="14"/>
        <v>-0.29994127623695022</v>
      </c>
      <c r="P8">
        <f t="shared" si="15"/>
        <v>0.23566408466513167</v>
      </c>
      <c r="Q8">
        <f t="shared" si="16"/>
        <v>-0.37013869928341592</v>
      </c>
      <c r="R8">
        <f t="shared" si="7"/>
        <v>-0.15513597928520539</v>
      </c>
      <c r="S8">
        <f t="shared" si="0"/>
        <v>0.38046938161687649</v>
      </c>
      <c r="T8">
        <f t="shared" si="0"/>
        <v>-0.2253334023316711</v>
      </c>
      <c r="U8" s="22">
        <f>SUM(R8*Calibration!$A$7+S8*Calibration!$B$7+T8*Calibration!$C$7)</f>
        <v>3.1938398556136149E-4</v>
      </c>
      <c r="V8" s="3">
        <f>SUM(R8*Calibration!$A$8+S8*Calibration!$B$8+T8*Calibration!$C$8)</f>
        <v>5.4197617824580466E-5</v>
      </c>
      <c r="W8" s="26">
        <f t="shared" si="8"/>
        <v>2.8669562639627451</v>
      </c>
      <c r="X8" s="26">
        <f t="shared" si="9"/>
        <v>0.34880197252042722</v>
      </c>
      <c r="Y8" s="3">
        <f t="shared" si="10"/>
        <v>1.9969376274185084E-8</v>
      </c>
      <c r="Z8" s="26">
        <f t="shared" si="11"/>
        <v>3.4415272544849995</v>
      </c>
      <c r="AA8" s="26">
        <f t="shared" si="12"/>
        <v>0.29056867084135385</v>
      </c>
      <c r="AB8" s="1">
        <f t="shared" si="13"/>
        <v>1.2506204353179511</v>
      </c>
    </row>
    <row r="9" spans="1:29" x14ac:dyDescent="0.3">
      <c r="A9">
        <v>30</v>
      </c>
      <c r="B9">
        <v>45</v>
      </c>
      <c r="C9">
        <v>9</v>
      </c>
      <c r="D9" s="20">
        <v>-5.6140129999999999E-4</v>
      </c>
      <c r="E9" s="3">
        <f t="shared" si="1"/>
        <v>4.8618778751760881E-4</v>
      </c>
      <c r="F9" s="3">
        <f t="shared" si="2"/>
        <v>2.8070064999999994E-4</v>
      </c>
      <c r="G9" s="5">
        <v>1549.8850610878994</v>
      </c>
      <c r="H9">
        <v>1.0049736861028043E-3</v>
      </c>
      <c r="I9">
        <v>1551.161469964288</v>
      </c>
      <c r="J9">
        <v>1.3381252566778596E-3</v>
      </c>
      <c r="K9">
        <v>1549.9745212032963</v>
      </c>
      <c r="L9" s="4">
        <v>8.8542994837352638E-4</v>
      </c>
      <c r="M9" s="2">
        <f t="shared" si="3"/>
        <v>4.3027619195308382E-3</v>
      </c>
      <c r="N9" s="2">
        <f t="shared" si="3"/>
        <v>2.4842007524999996E-3</v>
      </c>
      <c r="O9">
        <f t="shared" si="14"/>
        <v>-0.43151378589777778</v>
      </c>
      <c r="P9">
        <f t="shared" si="15"/>
        <v>0.57308098095313653</v>
      </c>
      <c r="Q9">
        <f t="shared" si="16"/>
        <v>-0.52706029697787926</v>
      </c>
      <c r="R9">
        <f t="shared" si="7"/>
        <v>-0.30301608525693757</v>
      </c>
      <c r="S9">
        <f t="shared" si="0"/>
        <v>0.70157868159397674</v>
      </c>
      <c r="T9">
        <f t="shared" si="0"/>
        <v>-0.39856259633703905</v>
      </c>
      <c r="U9" s="22">
        <f>SUM(R9*Calibration!$A$7+S9*Calibration!$B$7+T9*Calibration!$C$7)</f>
        <v>5.7646990777998489E-4</v>
      </c>
      <c r="V9" s="3">
        <f>SUM(R9*Calibration!$A$8+S9*Calibration!$B$8+T9*Calibration!$C$8)</f>
        <v>1.157511936683572E-4</v>
      </c>
      <c r="W9" s="26">
        <f t="shared" si="8"/>
        <v>5.2035884792826659</v>
      </c>
      <c r="X9" s="26">
        <f t="shared" si="9"/>
        <v>0.19217507379404716</v>
      </c>
      <c r="Y9" s="3">
        <f t="shared" si="10"/>
        <v>3.5359184383174648E-8</v>
      </c>
      <c r="Z9" s="26">
        <f t="shared" si="11"/>
        <v>4.9684015050000001</v>
      </c>
      <c r="AA9" s="26">
        <f t="shared" si="12"/>
        <v>0.20127197832011767</v>
      </c>
      <c r="AB9" s="1">
        <f t="shared" si="13"/>
        <v>1.664157360002712</v>
      </c>
    </row>
    <row r="10" spans="1:29" x14ac:dyDescent="0.3">
      <c r="A10">
        <v>60</v>
      </c>
      <c r="B10">
        <v>20</v>
      </c>
      <c r="C10">
        <v>0</v>
      </c>
      <c r="D10" s="20">
        <v>1.9433806326999998E-6</v>
      </c>
      <c r="E10" s="3">
        <f t="shared" si="1"/>
        <v>0</v>
      </c>
      <c r="F10" s="3">
        <f t="shared" si="2"/>
        <v>0</v>
      </c>
      <c r="G10" s="5">
        <v>1550.3161522294165</v>
      </c>
      <c r="H10">
        <v>1.0199083636465117E-3</v>
      </c>
      <c r="I10">
        <v>1550.5815236256381</v>
      </c>
      <c r="J10">
        <v>1.4869479294595837E-3</v>
      </c>
      <c r="K10">
        <v>1550.5123188613379</v>
      </c>
      <c r="L10" s="4">
        <v>8.7404065270753654E-4</v>
      </c>
      <c r="M10" s="2">
        <f t="shared" si="3"/>
        <v>0</v>
      </c>
      <c r="N10" s="2">
        <f t="shared" si="3"/>
        <v>0</v>
      </c>
      <c r="O10">
        <f>G10-$G$10</f>
        <v>0</v>
      </c>
      <c r="P10">
        <f>I10-$I$10</f>
        <v>0</v>
      </c>
      <c r="Q10">
        <f>K10-$K$10</f>
        <v>0</v>
      </c>
      <c r="R10">
        <f t="shared" si="7"/>
        <v>0</v>
      </c>
      <c r="S10">
        <f t="shared" si="0"/>
        <v>0</v>
      </c>
      <c r="T10">
        <f t="shared" si="0"/>
        <v>0</v>
      </c>
      <c r="U10" s="22">
        <f>SUM(R10*Calibration!$A$7+S10*Calibration!$B$7+T10*Calibration!$C$7)</f>
        <v>0</v>
      </c>
      <c r="V10" s="3">
        <f>SUM(R10*Calibration!$A$8+S10*Calibration!$B$8+T10*Calibration!$C$8)</f>
        <v>0</v>
      </c>
      <c r="W10" s="26">
        <f t="shared" si="8"/>
        <v>0</v>
      </c>
      <c r="X10" s="26">
        <f t="shared" si="9"/>
        <v>0</v>
      </c>
      <c r="Y10" s="3">
        <f t="shared" si="10"/>
        <v>0</v>
      </c>
      <c r="Z10" s="26">
        <f t="shared" si="11"/>
        <v>0</v>
      </c>
      <c r="AA10" s="26">
        <f t="shared" si="12"/>
        <v>0</v>
      </c>
      <c r="AB10" s="1">
        <f t="shared" si="13"/>
        <v>0</v>
      </c>
    </row>
    <row r="11" spans="1:29" x14ac:dyDescent="0.3">
      <c r="A11">
        <v>60</v>
      </c>
      <c r="B11">
        <v>20</v>
      </c>
      <c r="C11">
        <v>1</v>
      </c>
      <c r="D11" s="20">
        <v>-5.0794786167999998E-5</v>
      </c>
      <c r="E11" s="3">
        <f t="shared" si="1"/>
        <v>2.5397393084000006E-5</v>
      </c>
      <c r="F11" s="3">
        <f t="shared" si="2"/>
        <v>4.3989575201286417E-5</v>
      </c>
      <c r="G11" s="5">
        <v>1550.1337329895657</v>
      </c>
      <c r="H11">
        <v>1.090437009572397E-3</v>
      </c>
      <c r="I11">
        <v>1550.5941578385077</v>
      </c>
      <c r="J11">
        <v>2.7504670961767362E-3</v>
      </c>
      <c r="K11">
        <v>1550.6394709384374</v>
      </c>
      <c r="L11" s="4">
        <v>1.0272528673470678E-3</v>
      </c>
      <c r="M11" s="2">
        <f t="shared" si="3"/>
        <v>2.2476692879340004E-4</v>
      </c>
      <c r="N11" s="2">
        <f t="shared" si="3"/>
        <v>3.8930774053138478E-4</v>
      </c>
      <c r="O11">
        <f t="shared" ref="O11:O12" si="17">G11-$G$10</f>
        <v>-0.18241923985078756</v>
      </c>
      <c r="P11">
        <f t="shared" ref="P11:P12" si="18">I11-$I$10</f>
        <v>1.2634212869670591E-2</v>
      </c>
      <c r="Q11">
        <f t="shared" ref="Q11:Q12" si="19">K11-$K$10</f>
        <v>0.12715207709948118</v>
      </c>
      <c r="R11">
        <f t="shared" si="7"/>
        <v>-0.16820825655690896</v>
      </c>
      <c r="S11">
        <f t="shared" si="0"/>
        <v>2.684519616354919E-2</v>
      </c>
      <c r="T11">
        <f t="shared" si="0"/>
        <v>0.14136306039335977</v>
      </c>
      <c r="U11" s="22">
        <f>SUM(R11*Calibration!$A$7+S11*Calibration!$B$7+T11*Calibration!$C$7)</f>
        <v>-9.3159496771115556E-5</v>
      </c>
      <c r="V11" s="3">
        <f>SUM(R11*Calibration!$A$8+S11*Calibration!$B$8+T11*Calibration!$C$8)</f>
        <v>1.5054181007569003E-4</v>
      </c>
      <c r="W11" s="26">
        <f t="shared" si="8"/>
        <v>1.5667631791809753</v>
      </c>
      <c r="X11" s="26">
        <f t="shared" si="9"/>
        <v>0.6382585532312226</v>
      </c>
      <c r="Y11" s="3">
        <f t="shared" si="10"/>
        <v>2.5409114888848075E-8</v>
      </c>
      <c r="Z11" s="26">
        <f t="shared" si="11"/>
        <v>0.44953385758679998</v>
      </c>
      <c r="AA11" s="26">
        <f t="shared" si="12"/>
        <v>2.2245265470508215</v>
      </c>
      <c r="AB11" s="1">
        <f t="shared" si="13"/>
        <v>1.4107109558239785</v>
      </c>
    </row>
    <row r="12" spans="1:29" x14ac:dyDescent="0.3">
      <c r="A12">
        <v>60</v>
      </c>
      <c r="B12">
        <v>20</v>
      </c>
      <c r="C12">
        <v>3</v>
      </c>
      <c r="D12" s="20">
        <v>-2.3777029999999999E-4</v>
      </c>
      <c r="E12" s="3">
        <f t="shared" si="1"/>
        <v>1.1888515000000002E-4</v>
      </c>
      <c r="F12" s="3">
        <f t="shared" si="2"/>
        <v>2.059151200654471E-4</v>
      </c>
      <c r="G12" s="5">
        <v>1549.745080288518</v>
      </c>
      <c r="H12">
        <v>1.060551573275252E-3</v>
      </c>
      <c r="I12">
        <v>1550.7102613606507</v>
      </c>
      <c r="J12">
        <v>9.8426328270140241E-4</v>
      </c>
      <c r="K12">
        <v>1550.6648831421958</v>
      </c>
      <c r="L12" s="4">
        <v>9.8074477925119479E-4</v>
      </c>
      <c r="M12" s="2">
        <f t="shared" si="3"/>
        <v>1.0521335775000001E-3</v>
      </c>
      <c r="N12" s="2">
        <f t="shared" si="3"/>
        <v>1.8223488125792067E-3</v>
      </c>
      <c r="O12">
        <f t="shared" si="17"/>
        <v>-0.57107194089849145</v>
      </c>
      <c r="P12">
        <f t="shared" si="18"/>
        <v>0.1287377350126917</v>
      </c>
      <c r="Q12">
        <f t="shared" si="19"/>
        <v>0.15256428085785956</v>
      </c>
      <c r="R12">
        <f t="shared" si="7"/>
        <v>-0.47448196588917807</v>
      </c>
      <c r="S12">
        <f t="shared" si="0"/>
        <v>0.22532771002200508</v>
      </c>
      <c r="T12">
        <f t="shared" si="0"/>
        <v>0.24915425586717294</v>
      </c>
      <c r="U12" s="22">
        <f>SUM(R12*Calibration!$A$7+S12*Calibration!$B$7+T12*Calibration!$C$7)</f>
        <v>-9.2323993312077451E-5</v>
      </c>
      <c r="V12" s="3">
        <f>SUM(R12*Calibration!$A$8+S12*Calibration!$B$8+T12*Calibration!$C$8)</f>
        <v>3.8904896819947238E-4</v>
      </c>
      <c r="W12" s="26">
        <f t="shared" si="8"/>
        <v>3.5387034521576672</v>
      </c>
      <c r="X12" s="26">
        <f t="shared" si="9"/>
        <v>0.28258937588858035</v>
      </c>
      <c r="Y12" s="3">
        <f t="shared" si="10"/>
        <v>7.814730855099792E-8</v>
      </c>
      <c r="Z12" s="26">
        <f t="shared" si="11"/>
        <v>2.1042671549999996</v>
      </c>
      <c r="AA12" s="26">
        <f t="shared" si="12"/>
        <v>0.47522482952028028</v>
      </c>
      <c r="AB12" s="1">
        <f t="shared" si="13"/>
        <v>2.4740033496310256</v>
      </c>
    </row>
    <row r="13" spans="1:29" x14ac:dyDescent="0.3">
      <c r="A13">
        <v>60</v>
      </c>
      <c r="B13">
        <v>45</v>
      </c>
      <c r="C13">
        <v>0</v>
      </c>
      <c r="D13" s="20">
        <v>1.149120477E-5</v>
      </c>
      <c r="E13" s="3">
        <f t="shared" si="1"/>
        <v>0</v>
      </c>
      <c r="F13" s="3">
        <f t="shared" si="2"/>
        <v>0</v>
      </c>
      <c r="G13" s="5">
        <v>1550.3195662434211</v>
      </c>
      <c r="H13">
        <v>1.0885618285516186E-3</v>
      </c>
      <c r="I13">
        <v>1550.5892424879505</v>
      </c>
      <c r="J13">
        <v>1.6582787115715851E-3</v>
      </c>
      <c r="K13">
        <v>1550.5031067602802</v>
      </c>
      <c r="L13" s="4">
        <v>1.151845544935768E-3</v>
      </c>
      <c r="M13" s="2">
        <f t="shared" si="3"/>
        <v>0</v>
      </c>
      <c r="N13" s="2">
        <f t="shared" si="3"/>
        <v>0</v>
      </c>
      <c r="O13">
        <f>G13-$G$13</f>
        <v>0</v>
      </c>
      <c r="P13">
        <f>I13-$I$13</f>
        <v>0</v>
      </c>
      <c r="Q13">
        <f>K13-$K$13</f>
        <v>0</v>
      </c>
      <c r="R13">
        <f t="shared" si="7"/>
        <v>0</v>
      </c>
      <c r="S13">
        <f t="shared" si="0"/>
        <v>0</v>
      </c>
      <c r="T13">
        <f t="shared" si="0"/>
        <v>0</v>
      </c>
      <c r="U13" s="22">
        <f>SUM(R13*Calibration!$A$7+S13*Calibration!$B$7+T13*Calibration!$C$7)</f>
        <v>0</v>
      </c>
      <c r="V13" s="3">
        <f>SUM(R13*Calibration!$A$8+S13*Calibration!$B$8+T13*Calibration!$C$8)</f>
        <v>0</v>
      </c>
      <c r="W13" s="26">
        <f t="shared" si="8"/>
        <v>0</v>
      </c>
      <c r="X13" s="26">
        <f t="shared" si="9"/>
        <v>0</v>
      </c>
      <c r="Y13" s="3">
        <f t="shared" si="10"/>
        <v>0</v>
      </c>
      <c r="Z13" s="26">
        <f t="shared" si="11"/>
        <v>0</v>
      </c>
      <c r="AA13" s="26">
        <f t="shared" si="12"/>
        <v>0</v>
      </c>
      <c r="AB13" s="1">
        <f t="shared" si="13"/>
        <v>0</v>
      </c>
    </row>
    <row r="14" spans="1:29" x14ac:dyDescent="0.3">
      <c r="A14">
        <v>60</v>
      </c>
      <c r="B14">
        <v>45</v>
      </c>
      <c r="C14">
        <v>1</v>
      </c>
      <c r="D14" s="20">
        <v>-4.4066656741000003E-5</v>
      </c>
      <c r="E14" s="3">
        <f t="shared" si="1"/>
        <v>2.2033328370500005E-5</v>
      </c>
      <c r="F14" s="3">
        <f t="shared" si="2"/>
        <v>3.8162844197554782E-5</v>
      </c>
      <c r="G14" s="5">
        <v>1550.2252238619196</v>
      </c>
      <c r="H14">
        <v>1.162407511644505E-3</v>
      </c>
      <c r="I14">
        <v>1550.5980785284646</v>
      </c>
      <c r="J14">
        <v>2.5834534058699699E-3</v>
      </c>
      <c r="K14">
        <v>1550.5318396175012</v>
      </c>
      <c r="L14" s="4">
        <v>1.1015748033324539E-3</v>
      </c>
      <c r="M14" s="2">
        <f t="shared" si="3"/>
        <v>1.9499495607892502E-4</v>
      </c>
      <c r="N14" s="2">
        <f t="shared" si="3"/>
        <v>3.3774117114835983E-4</v>
      </c>
      <c r="O14">
        <f t="shared" ref="O14:O16" si="20">G14-$G$13</f>
        <v>-9.4342381501519412E-2</v>
      </c>
      <c r="P14">
        <f t="shared" ref="P14:P16" si="21">I14-$I$13</f>
        <v>8.8360405140974763E-3</v>
      </c>
      <c r="Q14">
        <f t="shared" ref="Q14:Q16" si="22">K14-$K$13</f>
        <v>2.8732857221029917E-2</v>
      </c>
      <c r="R14">
        <f t="shared" si="7"/>
        <v>-7.5417886912722068E-2</v>
      </c>
      <c r="S14">
        <f t="shared" si="0"/>
        <v>2.7760535102894817E-2</v>
      </c>
      <c r="T14">
        <f t="shared" si="0"/>
        <v>4.7657351809827261E-2</v>
      </c>
      <c r="U14" s="22">
        <f>SUM(R14*Calibration!$A$7+S14*Calibration!$B$7+T14*Calibration!$C$7)</f>
        <v>-2.3852522137010977E-5</v>
      </c>
      <c r="V14" s="3">
        <f>SUM(R14*Calibration!$A$8+S14*Calibration!$B$8+T14*Calibration!$C$8)</f>
        <v>6.3755220662139198E-5</v>
      </c>
      <c r="W14" s="26">
        <f t="shared" si="8"/>
        <v>0.60242899569918629</v>
      </c>
      <c r="X14" s="26">
        <f t="shared" si="9"/>
        <v>1.6599466611652516</v>
      </c>
      <c r="Y14" s="3">
        <f t="shared" si="10"/>
        <v>2.7604810099026604E-9</v>
      </c>
      <c r="Z14" s="26">
        <f t="shared" si="11"/>
        <v>0.38998991215785</v>
      </c>
      <c r="AA14" s="26">
        <f t="shared" si="12"/>
        <v>2.5641688895666768</v>
      </c>
      <c r="AB14" s="1">
        <f t="shared" si="13"/>
        <v>0.4649814769408574</v>
      </c>
    </row>
    <row r="15" spans="1:29" x14ac:dyDescent="0.3">
      <c r="A15">
        <v>60</v>
      </c>
      <c r="B15">
        <v>45</v>
      </c>
      <c r="C15">
        <v>5</v>
      </c>
      <c r="D15" s="20">
        <v>-3.8513955468000001E-4</v>
      </c>
      <c r="E15" s="3">
        <f t="shared" si="1"/>
        <v>1.9256977734000006E-4</v>
      </c>
      <c r="F15" s="3">
        <f t="shared" si="2"/>
        <v>3.3354063835510587E-4</v>
      </c>
      <c r="G15" s="5">
        <v>1549.7214266905382</v>
      </c>
      <c r="H15">
        <v>1.2849316187283578E-3</v>
      </c>
      <c r="I15">
        <v>1550.7320834069926</v>
      </c>
      <c r="J15">
        <v>1.6774857855718134E-3</v>
      </c>
      <c r="K15">
        <v>1550.4991894899049</v>
      </c>
      <c r="L15" s="4">
        <v>1.0964230311022356E-3</v>
      </c>
      <c r="M15" s="2">
        <f t="shared" si="3"/>
        <v>1.7042425294590004E-3</v>
      </c>
      <c r="N15" s="2">
        <f t="shared" si="3"/>
        <v>2.9518346494426867E-3</v>
      </c>
      <c r="O15">
        <f t="shared" si="20"/>
        <v>-0.59813955288291254</v>
      </c>
      <c r="P15">
        <f t="shared" si="21"/>
        <v>0.14284091904210072</v>
      </c>
      <c r="Q15">
        <f t="shared" si="22"/>
        <v>-3.9172703752683447E-3</v>
      </c>
      <c r="R15">
        <f t="shared" si="7"/>
        <v>-0.44506758481088582</v>
      </c>
      <c r="S15">
        <f t="shared" si="0"/>
        <v>0.29591288711412744</v>
      </c>
      <c r="T15">
        <f t="shared" si="0"/>
        <v>0.14915469769675838</v>
      </c>
      <c r="U15" s="22">
        <f>SUM(R15*Calibration!$A$7+S15*Calibration!$B$7+T15*Calibration!$C$7)</f>
        <v>9.7417410419066441E-6</v>
      </c>
      <c r="V15" s="3">
        <f>SUM(R15*Calibration!$A$8+S15*Calibration!$B$8+T15*Calibration!$C$8)</f>
        <v>3.4481037263163819E-4</v>
      </c>
      <c r="W15" s="26">
        <f t="shared" si="8"/>
        <v>3.0527894393901707</v>
      </c>
      <c r="X15" s="26">
        <f t="shared" si="9"/>
        <v>0.32756926733858244</v>
      </c>
      <c r="Y15" s="3">
        <f t="shared" si="10"/>
        <v>3.3553097767280617E-8</v>
      </c>
      <c r="Z15" s="26">
        <f t="shared" si="11"/>
        <v>3.408485058918</v>
      </c>
      <c r="AA15" s="26">
        <f t="shared" si="12"/>
        <v>0.29338547264086967</v>
      </c>
      <c r="AB15" s="1">
        <f t="shared" si="13"/>
        <v>1.621099164109906</v>
      </c>
    </row>
    <row r="16" spans="1:29" x14ac:dyDescent="0.3">
      <c r="A16">
        <v>60</v>
      </c>
      <c r="B16">
        <v>45</v>
      </c>
      <c r="C16">
        <v>9</v>
      </c>
      <c r="D16" s="20">
        <v>-5.602615E-4</v>
      </c>
      <c r="E16" s="3">
        <f t="shared" si="1"/>
        <v>2.8013075000000006E-4</v>
      </c>
      <c r="F16" s="3">
        <f t="shared" si="2"/>
        <v>4.8520069176237522E-4</v>
      </c>
      <c r="G16" s="5">
        <v>1549.4583135566172</v>
      </c>
      <c r="H16">
        <v>1.0273201465395697E-3</v>
      </c>
      <c r="I16">
        <v>1551.069325067363</v>
      </c>
      <c r="J16">
        <v>1.276135660573355E-3</v>
      </c>
      <c r="K16">
        <v>1550.4929452703479</v>
      </c>
      <c r="L16" s="4">
        <v>1.0919653875998488E-3</v>
      </c>
      <c r="M16" s="2">
        <f t="shared" si="3"/>
        <v>2.4791571375000006E-3</v>
      </c>
      <c r="N16" s="2">
        <f t="shared" si="3"/>
        <v>4.2940261220970203E-3</v>
      </c>
      <c r="O16">
        <f t="shared" si="20"/>
        <v>-0.86125268680393674</v>
      </c>
      <c r="P16">
        <f t="shared" si="21"/>
        <v>0.48008257941251031</v>
      </c>
      <c r="Q16">
        <f t="shared" si="22"/>
        <v>-1.0161489932215773E-2</v>
      </c>
      <c r="R16">
        <f t="shared" si="7"/>
        <v>-0.73080882102938938</v>
      </c>
      <c r="S16">
        <f t="shared" si="0"/>
        <v>0.61052644518705768</v>
      </c>
      <c r="T16">
        <f t="shared" si="0"/>
        <v>0.12028237584233162</v>
      </c>
      <c r="U16" s="22">
        <f>SUM(R16*Calibration!$A$7+S16*Calibration!$B$7+T16*Calibration!$C$7)</f>
        <v>1.5800460872013623E-4</v>
      </c>
      <c r="V16" s="3">
        <f>SUM(R16*Calibration!$A$8+S16*Calibration!$B$8+T16*Calibration!$C$8)</f>
        <v>5.3652721668265659E-4</v>
      </c>
      <c r="W16" s="26">
        <f t="shared" si="8"/>
        <v>4.9498874438598675</v>
      </c>
      <c r="X16" s="26">
        <f t="shared" si="9"/>
        <v>0.20202479578408578</v>
      </c>
      <c r="Y16" s="3">
        <f t="shared" si="10"/>
        <v>1.7549206544301522E-8</v>
      </c>
      <c r="Z16" s="26">
        <f t="shared" si="11"/>
        <v>4.9583142749999993</v>
      </c>
      <c r="AA16" s="26">
        <f t="shared" si="12"/>
        <v>0.20168144747137878</v>
      </c>
      <c r="AB16" s="1">
        <f t="shared" si="13"/>
        <v>1.172389751561338</v>
      </c>
    </row>
    <row r="17" spans="1:28" x14ac:dyDescent="0.3">
      <c r="A17">
        <v>90</v>
      </c>
      <c r="B17">
        <v>20</v>
      </c>
      <c r="C17">
        <v>0</v>
      </c>
      <c r="D17" s="20">
        <v>-7.2056283913999997E-6</v>
      </c>
      <c r="E17" s="3">
        <f t="shared" si="1"/>
        <v>0</v>
      </c>
      <c r="F17" s="3">
        <f t="shared" si="2"/>
        <v>0</v>
      </c>
      <c r="G17" s="5">
        <v>1550.3043757227401</v>
      </c>
      <c r="H17">
        <v>1.1830038296299795E-3</v>
      </c>
      <c r="I17">
        <v>1550.571130775832</v>
      </c>
      <c r="J17">
        <v>1.3181623848438338E-3</v>
      </c>
      <c r="K17">
        <v>1550.5435756043032</v>
      </c>
      <c r="L17" s="4">
        <v>9.936436989035932E-4</v>
      </c>
      <c r="M17" s="2">
        <f t="shared" si="3"/>
        <v>0</v>
      </c>
      <c r="N17" s="2">
        <f t="shared" si="3"/>
        <v>0</v>
      </c>
      <c r="O17">
        <f>G17-$G$17</f>
        <v>0</v>
      </c>
      <c r="P17">
        <f>I17-$I$17</f>
        <v>0</v>
      </c>
      <c r="Q17">
        <f>K17-$K$17</f>
        <v>0</v>
      </c>
      <c r="R17">
        <f t="shared" si="7"/>
        <v>0</v>
      </c>
      <c r="S17">
        <f t="shared" si="0"/>
        <v>0</v>
      </c>
      <c r="T17">
        <f t="shared" si="0"/>
        <v>0</v>
      </c>
      <c r="U17" s="22">
        <f>SUM(R17*Calibration!$A$7+S17*Calibration!$B$7+T17*Calibration!$C$7)</f>
        <v>0</v>
      </c>
      <c r="V17" s="3">
        <f>SUM(R17*Calibration!$A$8+S17*Calibration!$B$8+T17*Calibration!$C$8)</f>
        <v>0</v>
      </c>
      <c r="W17" s="26">
        <f t="shared" si="8"/>
        <v>0</v>
      </c>
      <c r="X17" s="26">
        <f t="shared" si="9"/>
        <v>0</v>
      </c>
      <c r="Y17" s="3">
        <f t="shared" si="10"/>
        <v>0</v>
      </c>
      <c r="Z17" s="26">
        <f t="shared" si="11"/>
        <v>0</v>
      </c>
      <c r="AA17" s="26">
        <f t="shared" si="12"/>
        <v>0</v>
      </c>
      <c r="AB17" s="1">
        <f t="shared" si="13"/>
        <v>0</v>
      </c>
    </row>
    <row r="18" spans="1:28" x14ac:dyDescent="0.3">
      <c r="A18">
        <v>90</v>
      </c>
      <c r="B18">
        <v>20</v>
      </c>
      <c r="C18">
        <v>1</v>
      </c>
      <c r="D18" s="20">
        <v>-5.5807388696999998E-5</v>
      </c>
      <c r="E18" s="3">
        <f t="shared" si="1"/>
        <v>3.4186168017307169E-21</v>
      </c>
      <c r="F18" s="3">
        <f t="shared" si="2"/>
        <v>5.5807388696999998E-5</v>
      </c>
      <c r="G18" s="5">
        <v>1550.1704412145984</v>
      </c>
      <c r="H18">
        <v>1.2559762492903239E-3</v>
      </c>
      <c r="I18">
        <v>1550.5359580088336</v>
      </c>
      <c r="J18">
        <v>1.0250837001182832E-3</v>
      </c>
      <c r="K18">
        <v>1550.7259601941673</v>
      </c>
      <c r="L18" s="4">
        <v>1.0839318964567183E-3</v>
      </c>
      <c r="M18" s="2">
        <f t="shared" si="3"/>
        <v>3.0254758695316843E-20</v>
      </c>
      <c r="N18" s="2">
        <f t="shared" si="3"/>
        <v>4.9389538996844995E-4</v>
      </c>
      <c r="O18">
        <f t="shared" ref="O18:O19" si="23">G18-$G$17</f>
        <v>-0.13393450814169228</v>
      </c>
      <c r="P18">
        <f t="shared" ref="P18:P19" si="24">I18-$I$17</f>
        <v>-3.5172766998357474E-2</v>
      </c>
      <c r="Q18">
        <f t="shared" ref="Q18:Q19" si="25">K18-$K$17</f>
        <v>0.18238458986411388</v>
      </c>
      <c r="R18">
        <f t="shared" si="7"/>
        <v>-0.13836027971638032</v>
      </c>
      <c r="S18">
        <f t="shared" si="0"/>
        <v>-3.9598538573045516E-2</v>
      </c>
      <c r="T18">
        <f t="shared" si="0"/>
        <v>0.17795881828942584</v>
      </c>
      <c r="U18" s="22">
        <f>SUM(R18*Calibration!$A$7+S18*Calibration!$B$7+T18*Calibration!$C$7)</f>
        <v>-1.4690825740264616E-4</v>
      </c>
      <c r="V18" s="3">
        <f>SUM(R18*Calibration!$A$8+S18*Calibration!$B$8+T18*Calibration!$C$8)</f>
        <v>1.3850609120023895E-4</v>
      </c>
      <c r="W18" s="26">
        <f t="shared" si="8"/>
        <v>1.7868667972308152</v>
      </c>
      <c r="X18" s="26">
        <f t="shared" si="9"/>
        <v>0.55963880550567247</v>
      </c>
      <c r="Y18" s="3">
        <f t="shared" si="10"/>
        <v>2.8421111488801362E-8</v>
      </c>
      <c r="Z18" s="26">
        <f t="shared" si="11"/>
        <v>0.49389538996844995</v>
      </c>
      <c r="AA18" s="26">
        <f t="shared" si="12"/>
        <v>2.0247202551614829</v>
      </c>
      <c r="AB18" s="1">
        <f t="shared" si="13"/>
        <v>1.4919827427224635</v>
      </c>
    </row>
    <row r="19" spans="1:28" x14ac:dyDescent="0.3">
      <c r="A19">
        <v>90</v>
      </c>
      <c r="B19">
        <v>20</v>
      </c>
      <c r="C19">
        <v>3</v>
      </c>
      <c r="D19" s="20">
        <v>-2.458529E-4</v>
      </c>
      <c r="E19" s="3">
        <f t="shared" si="1"/>
        <v>1.5060315028490172E-20</v>
      </c>
      <c r="F19" s="3">
        <f t="shared" si="2"/>
        <v>2.458529E-4</v>
      </c>
      <c r="G19" s="5">
        <v>1549.695991543736</v>
      </c>
      <c r="H19">
        <v>1.2005057269358897E-3</v>
      </c>
      <c r="I19">
        <v>1550.4745609565564</v>
      </c>
      <c r="J19">
        <v>1.3770887760402213E-3</v>
      </c>
      <c r="K19">
        <v>1550.9755250360308</v>
      </c>
      <c r="L19" s="4">
        <v>1.1631929493735034E-3</v>
      </c>
      <c r="M19" s="2">
        <f t="shared" si="3"/>
        <v>1.3328378800213803E-19</v>
      </c>
      <c r="N19" s="2">
        <f t="shared" si="3"/>
        <v>2.1757981649999998E-3</v>
      </c>
      <c r="O19">
        <f t="shared" si="23"/>
        <v>-0.60838417900413333</v>
      </c>
      <c r="P19">
        <f t="shared" si="24"/>
        <v>-9.6569819275600821E-2</v>
      </c>
      <c r="Q19">
        <f t="shared" si="25"/>
        <v>0.43194943172761668</v>
      </c>
      <c r="R19">
        <f t="shared" si="7"/>
        <v>-0.51738265682009421</v>
      </c>
      <c r="S19">
        <f t="shared" si="7"/>
        <v>-5.5682970915616609E-3</v>
      </c>
      <c r="T19">
        <f t="shared" si="7"/>
        <v>0.5229509539116558</v>
      </c>
      <c r="U19" s="22">
        <f>SUM(R19*Calibration!$A$7+S19*Calibration!$B$7+T19*Calibration!$C$7)</f>
        <v>-3.8697270204147402E-4</v>
      </c>
      <c r="V19" s="3">
        <f>SUM(R19*Calibration!$A$8+S19*Calibration!$B$8+T19*Calibration!$C$8)</f>
        <v>4.8401718165621492E-4</v>
      </c>
      <c r="W19" s="26">
        <f t="shared" si="8"/>
        <v>5.4842908333889451</v>
      </c>
      <c r="X19" s="26">
        <f t="shared" si="9"/>
        <v>0.18233898062296292</v>
      </c>
      <c r="Y19" s="3">
        <f t="shared" si="10"/>
        <v>2.0647009718210031E-7</v>
      </c>
      <c r="Z19" s="26">
        <f t="shared" si="11"/>
        <v>2.1757981649999998</v>
      </c>
      <c r="AA19" s="26">
        <f t="shared" si="12"/>
        <v>0.45960145388761281</v>
      </c>
      <c r="AB19" s="1">
        <f t="shared" si="13"/>
        <v>4.0213497965913199</v>
      </c>
    </row>
    <row r="20" spans="1:28" x14ac:dyDescent="0.3">
      <c r="A20">
        <v>90</v>
      </c>
      <c r="B20">
        <v>45</v>
      </c>
      <c r="C20">
        <v>0</v>
      </c>
      <c r="D20" s="20">
        <v>2.3721695791E-7</v>
      </c>
      <c r="E20" s="3">
        <f t="shared" si="1"/>
        <v>0</v>
      </c>
      <c r="F20" s="3">
        <f t="shared" si="2"/>
        <v>0</v>
      </c>
      <c r="G20" s="5">
        <v>1550.3157364379331</v>
      </c>
      <c r="H20">
        <v>1.0207550667741135E-3</v>
      </c>
      <c r="I20">
        <v>1550.5789855087824</v>
      </c>
      <c r="J20">
        <v>1.3011781109370914E-3</v>
      </c>
      <c r="K20">
        <v>1550.5256762667616</v>
      </c>
      <c r="L20" s="4">
        <v>1.1400261941524334E-3</v>
      </c>
      <c r="M20" s="2">
        <f t="shared" ref="M20:N37" si="26">$B$1*E20</f>
        <v>0</v>
      </c>
      <c r="N20" s="2">
        <f t="shared" si="26"/>
        <v>0</v>
      </c>
      <c r="O20">
        <f>G20-$G$20</f>
        <v>0</v>
      </c>
      <c r="P20">
        <f>I20-$I$20</f>
        <v>0</v>
      </c>
      <c r="Q20">
        <f>K20-$K$20</f>
        <v>0</v>
      </c>
      <c r="R20">
        <f t="shared" ref="R20:T35" si="27">O20-AVERAGE($O20:$Q20)</f>
        <v>0</v>
      </c>
      <c r="S20">
        <f t="shared" si="27"/>
        <v>0</v>
      </c>
      <c r="T20">
        <f t="shared" si="27"/>
        <v>0</v>
      </c>
      <c r="U20" s="22">
        <f>SUM(R20*Calibration!$A$7+S20*Calibration!$B$7+T20*Calibration!$C$7)</f>
        <v>0</v>
      </c>
      <c r="V20" s="3">
        <f>SUM(R20*Calibration!$A$8+S20*Calibration!$B$8+T20*Calibration!$C$8)</f>
        <v>0</v>
      </c>
      <c r="W20" s="26">
        <f t="shared" si="8"/>
        <v>0</v>
      </c>
      <c r="X20" s="26">
        <f t="shared" si="9"/>
        <v>0</v>
      </c>
      <c r="Y20" s="3">
        <f t="shared" si="10"/>
        <v>0</v>
      </c>
      <c r="Z20" s="26">
        <f t="shared" si="11"/>
        <v>0</v>
      </c>
      <c r="AA20" s="26">
        <f t="shared" si="12"/>
        <v>0</v>
      </c>
      <c r="AB20" s="1">
        <f t="shared" si="13"/>
        <v>0</v>
      </c>
    </row>
    <row r="21" spans="1:28" x14ac:dyDescent="0.3">
      <c r="A21">
        <v>90</v>
      </c>
      <c r="B21">
        <v>45</v>
      </c>
      <c r="C21">
        <v>1</v>
      </c>
      <c r="D21" s="20">
        <v>-5.7048447030999999E-5</v>
      </c>
      <c r="E21" s="3">
        <f t="shared" si="1"/>
        <v>3.4946408367482953E-21</v>
      </c>
      <c r="F21" s="3">
        <f t="shared" si="2"/>
        <v>5.7048447030999999E-5</v>
      </c>
      <c r="G21" s="5">
        <v>1550.2230416568223</v>
      </c>
      <c r="H21">
        <v>1.1076559778559994E-3</v>
      </c>
      <c r="I21">
        <v>1550.583768947022</v>
      </c>
      <c r="J21">
        <v>1.4621552535718858E-3</v>
      </c>
      <c r="K21">
        <v>1550.602299206917</v>
      </c>
      <c r="L21" s="4">
        <v>9.4006835669213152E-4</v>
      </c>
      <c r="M21" s="2">
        <f t="shared" si="26"/>
        <v>3.0927571405222414E-20</v>
      </c>
      <c r="N21" s="2">
        <f t="shared" si="26"/>
        <v>5.0487875622435001E-4</v>
      </c>
      <c r="O21">
        <f t="shared" ref="O21:O23" si="28">G21-$G$20</f>
        <v>-9.2694781110822078E-2</v>
      </c>
      <c r="P21">
        <f t="shared" ref="P21:P23" si="29">I21-$I$20</f>
        <v>4.7834382396558794E-3</v>
      </c>
      <c r="Q21">
        <f t="shared" ref="Q21:Q23" si="30">K21-$K$20</f>
        <v>7.662294015540283E-2</v>
      </c>
      <c r="R21">
        <f t="shared" si="27"/>
        <v>-8.8931980205567626E-2</v>
      </c>
      <c r="S21">
        <f t="shared" si="27"/>
        <v>8.5462391449103361E-3</v>
      </c>
      <c r="T21">
        <f t="shared" si="27"/>
        <v>8.0385741060657281E-2</v>
      </c>
      <c r="U21" s="22">
        <f>SUM(R21*Calibration!$A$7+S21*Calibration!$B$7+T21*Calibration!$C$7)</f>
        <v>-5.5687723391138241E-5</v>
      </c>
      <c r="V21" s="3">
        <f>SUM(R21*Calibration!$A$8+S21*Calibration!$B$8+T21*Calibration!$C$8)</f>
        <v>8.0935427865861458E-5</v>
      </c>
      <c r="W21" s="26">
        <f t="shared" si="8"/>
        <v>0.86944960283868999</v>
      </c>
      <c r="X21" s="26">
        <f t="shared" si="9"/>
        <v>1.1501529205776533</v>
      </c>
      <c r="Y21" s="3">
        <f t="shared" si="10"/>
        <v>3.6717103898929647E-9</v>
      </c>
      <c r="Z21" s="26">
        <f t="shared" si="11"/>
        <v>0.50487875622434997</v>
      </c>
      <c r="AA21" s="26">
        <f t="shared" si="12"/>
        <v>1.9806735531483444</v>
      </c>
      <c r="AB21" s="1">
        <f t="shared" si="13"/>
        <v>0.53626256350074608</v>
      </c>
    </row>
    <row r="22" spans="1:28" x14ac:dyDescent="0.3">
      <c r="A22">
        <v>90</v>
      </c>
      <c r="B22">
        <v>45</v>
      </c>
      <c r="C22">
        <v>5</v>
      </c>
      <c r="D22" s="20">
        <v>-3.9517496587000001E-4</v>
      </c>
      <c r="E22" s="3">
        <f t="shared" si="1"/>
        <v>2.4207399942709858E-20</v>
      </c>
      <c r="F22" s="3">
        <f t="shared" si="2"/>
        <v>3.9517496587000001E-4</v>
      </c>
      <c r="G22" s="5">
        <v>1549.5752040805205</v>
      </c>
      <c r="H22">
        <v>1.0272271604395652E-3</v>
      </c>
      <c r="I22">
        <v>1550.6067859360919</v>
      </c>
      <c r="J22">
        <v>1.1178424257244756E-3</v>
      </c>
      <c r="K22">
        <v>1550.8865591902079</v>
      </c>
      <c r="L22" s="4">
        <v>1.0814055780614866E-3</v>
      </c>
      <c r="M22" s="2">
        <f t="shared" si="26"/>
        <v>2.1423548949298224E-19</v>
      </c>
      <c r="N22" s="2">
        <f t="shared" si="26"/>
        <v>3.4972984479494998E-3</v>
      </c>
      <c r="O22">
        <f t="shared" si="28"/>
        <v>-0.74053235741257595</v>
      </c>
      <c r="P22">
        <f t="shared" si="29"/>
        <v>2.7800427309557563E-2</v>
      </c>
      <c r="Q22">
        <f t="shared" si="30"/>
        <v>0.36088292344629735</v>
      </c>
      <c r="R22">
        <f t="shared" si="27"/>
        <v>-0.62324935519366897</v>
      </c>
      <c r="S22">
        <f t="shared" si="27"/>
        <v>0.14508342952846459</v>
      </c>
      <c r="T22">
        <f t="shared" si="27"/>
        <v>0.47816592566520438</v>
      </c>
      <c r="U22" s="22">
        <f>SUM(R22*Calibration!$A$7+S22*Calibration!$B$7+T22*Calibration!$C$7)</f>
        <v>-2.9320112435555525E-4</v>
      </c>
      <c r="V22" s="3">
        <f>SUM(R22*Calibration!$A$8+S22*Calibration!$B$8+T22*Calibration!$C$8)</f>
        <v>5.4693643303733996E-4</v>
      </c>
      <c r="W22" s="26">
        <f t="shared" si="8"/>
        <v>5.4920390537395747</v>
      </c>
      <c r="X22" s="26">
        <f t="shared" si="9"/>
        <v>0.18208173507416917</v>
      </c>
      <c r="Y22" s="3">
        <f t="shared" si="10"/>
        <v>1.0899844224014538E-7</v>
      </c>
      <c r="Z22" s="26">
        <f t="shared" si="11"/>
        <v>3.4972984479495</v>
      </c>
      <c r="AA22" s="26">
        <f t="shared" si="12"/>
        <v>0.2859349909317318</v>
      </c>
      <c r="AB22" s="1">
        <f t="shared" si="13"/>
        <v>2.9218197227676086</v>
      </c>
    </row>
    <row r="23" spans="1:28" x14ac:dyDescent="0.3">
      <c r="A23">
        <v>90</v>
      </c>
      <c r="B23">
        <v>45</v>
      </c>
      <c r="C23">
        <v>9</v>
      </c>
      <c r="D23" s="20">
        <v>-5.5005604474999998E-4</v>
      </c>
      <c r="E23" s="3">
        <f t="shared" si="1"/>
        <v>3.3695015666930463E-20</v>
      </c>
      <c r="F23" s="3">
        <f t="shared" si="2"/>
        <v>5.5005604474999998E-4</v>
      </c>
      <c r="G23" s="5">
        <v>1549.2558330560744</v>
      </c>
      <c r="H23">
        <v>1.3915279311792158E-3</v>
      </c>
      <c r="I23">
        <v>1550.7822337829434</v>
      </c>
      <c r="J23">
        <v>1.1769414030436043E-3</v>
      </c>
      <c r="K23">
        <v>1551.0345084203475</v>
      </c>
      <c r="L23" s="4">
        <v>1.1579851959409577E-3</v>
      </c>
      <c r="M23" s="2">
        <f t="shared" si="26"/>
        <v>2.9820088865233458E-19</v>
      </c>
      <c r="N23" s="2">
        <f t="shared" si="26"/>
        <v>4.8679959960374998E-3</v>
      </c>
      <c r="O23">
        <f t="shared" si="28"/>
        <v>-1.0599033818587031</v>
      </c>
      <c r="P23">
        <f t="shared" si="29"/>
        <v>0.20324827416106928</v>
      </c>
      <c r="Q23">
        <f t="shared" si="30"/>
        <v>0.5088321535858995</v>
      </c>
      <c r="R23">
        <f t="shared" si="27"/>
        <v>-0.94396239715479169</v>
      </c>
      <c r="S23">
        <f t="shared" si="27"/>
        <v>0.31918925886498073</v>
      </c>
      <c r="T23">
        <f t="shared" si="27"/>
        <v>0.62477313828981096</v>
      </c>
      <c r="U23" s="22">
        <f>SUM(R23*Calibration!$A$7+S23*Calibration!$B$7+T23*Calibration!$C$7)</f>
        <v>-3.3076363100290084E-4</v>
      </c>
      <c r="V23" s="3">
        <f>SUM(R23*Calibration!$A$8+S23*Calibration!$B$8+T23*Calibration!$C$8)</f>
        <v>8.0471544238605217E-4</v>
      </c>
      <c r="W23" s="26">
        <f t="shared" si="8"/>
        <v>7.6998637712100111</v>
      </c>
      <c r="X23" s="26">
        <f t="shared" si="9"/>
        <v>0.12987242757969639</v>
      </c>
      <c r="Y23" s="3">
        <f t="shared" si="10"/>
        <v>1.7425598839858012E-7</v>
      </c>
      <c r="Z23" s="26">
        <f t="shared" si="11"/>
        <v>4.8679959960375001</v>
      </c>
      <c r="AA23" s="26">
        <f t="shared" si="12"/>
        <v>0.20542334069584076</v>
      </c>
      <c r="AB23" s="1">
        <f t="shared" si="13"/>
        <v>3.6943422488107123</v>
      </c>
    </row>
    <row r="24" spans="1:28" x14ac:dyDescent="0.3">
      <c r="A24">
        <v>120</v>
      </c>
      <c r="B24">
        <v>20</v>
      </c>
      <c r="C24">
        <v>0</v>
      </c>
      <c r="D24" s="20">
        <v>-3.4212852180000001E-6</v>
      </c>
      <c r="E24" s="3">
        <f t="shared" si="1"/>
        <v>0</v>
      </c>
      <c r="F24" s="3">
        <f t="shared" si="2"/>
        <v>0</v>
      </c>
      <c r="G24" s="5">
        <v>1550.3298892523494</v>
      </c>
      <c r="H24">
        <v>1.1786171456142161E-3</v>
      </c>
      <c r="I24">
        <v>1550.5549540579825</v>
      </c>
      <c r="J24">
        <v>1.1756714940653879E-3</v>
      </c>
      <c r="K24">
        <v>1550.5437547008873</v>
      </c>
      <c r="L24" s="4">
        <v>1.0535814274994849E-3</v>
      </c>
      <c r="M24" s="2">
        <f t="shared" si="26"/>
        <v>0</v>
      </c>
      <c r="N24" s="2">
        <f t="shared" si="26"/>
        <v>0</v>
      </c>
      <c r="O24">
        <f>G24-$G$24</f>
        <v>0</v>
      </c>
      <c r="P24">
        <f>I24-$I$24</f>
        <v>0</v>
      </c>
      <c r="Q24">
        <f>K24-$K$24</f>
        <v>0</v>
      </c>
      <c r="R24">
        <f t="shared" si="27"/>
        <v>0</v>
      </c>
      <c r="S24">
        <f t="shared" si="27"/>
        <v>0</v>
      </c>
      <c r="T24">
        <f t="shared" si="27"/>
        <v>0</v>
      </c>
      <c r="U24" s="22">
        <f>SUM(R24*Calibration!$A$7+S24*Calibration!$B$7+T24*Calibration!$C$7)</f>
        <v>0</v>
      </c>
      <c r="V24" s="3">
        <f>SUM(R24*Calibration!$A$8+S24*Calibration!$B$8+T24*Calibration!$C$8)</f>
        <v>0</v>
      </c>
      <c r="W24" s="26">
        <f t="shared" si="8"/>
        <v>0</v>
      </c>
      <c r="X24" s="26">
        <f t="shared" si="9"/>
        <v>0</v>
      </c>
      <c r="Y24" s="3">
        <f t="shared" si="10"/>
        <v>0</v>
      </c>
      <c r="Z24" s="26">
        <f t="shared" si="11"/>
        <v>0</v>
      </c>
      <c r="AA24" s="26">
        <f t="shared" si="12"/>
        <v>0</v>
      </c>
      <c r="AB24" s="1">
        <f t="shared" si="13"/>
        <v>0</v>
      </c>
    </row>
    <row r="25" spans="1:28" x14ac:dyDescent="0.3">
      <c r="A25">
        <v>120</v>
      </c>
      <c r="B25">
        <v>20</v>
      </c>
      <c r="C25">
        <v>1</v>
      </c>
      <c r="D25" s="20">
        <v>-6.800975488E-5</v>
      </c>
      <c r="E25" s="3">
        <f t="shared" si="1"/>
        <v>-3.4004877439999986E-5</v>
      </c>
      <c r="F25" s="3">
        <f t="shared" si="2"/>
        <v>5.8898175431232703E-5</v>
      </c>
      <c r="G25" s="5">
        <v>1550.2430210430987</v>
      </c>
      <c r="H25">
        <v>1.0957958241498229E-3</v>
      </c>
      <c r="I25">
        <v>1550.4406192775075</v>
      </c>
      <c r="J25">
        <v>9.2302008777761957E-4</v>
      </c>
      <c r="K25">
        <v>1550.7512774782958</v>
      </c>
      <c r="L25" s="4">
        <v>1.0125474224225277E-3</v>
      </c>
      <c r="M25" s="2">
        <f t="shared" si="26"/>
        <v>-3.0094316534399985E-4</v>
      </c>
      <c r="N25" s="2">
        <f t="shared" si="26"/>
        <v>5.2124885256640938E-4</v>
      </c>
      <c r="O25">
        <f t="shared" ref="O25:O26" si="31">G25-$G$24</f>
        <v>-8.6868209250724249E-2</v>
      </c>
      <c r="P25">
        <f t="shared" ref="P25:P26" si="32">I25-$I$24</f>
        <v>-0.11433478047501922</v>
      </c>
      <c r="Q25">
        <f t="shared" ref="Q25:Q26" si="33">K25-$K$24</f>
        <v>0.20752277740848513</v>
      </c>
      <c r="R25">
        <f t="shared" si="27"/>
        <v>-8.8974805144971469E-2</v>
      </c>
      <c r="S25">
        <f t="shared" si="27"/>
        <v>-0.11644137636926644</v>
      </c>
      <c r="T25">
        <f t="shared" si="27"/>
        <v>0.20541618151423791</v>
      </c>
      <c r="U25" s="22">
        <f>SUM(R25*Calibration!$A$7+S25*Calibration!$B$7+T25*Calibration!$C$7)</f>
        <v>-1.9813261771172217E-4</v>
      </c>
      <c r="V25" s="3">
        <f>SUM(R25*Calibration!$A$8+S25*Calibration!$B$8+T25*Calibration!$C$8)</f>
        <v>1.1071743438083176E-4</v>
      </c>
      <c r="W25" s="26">
        <f t="shared" si="8"/>
        <v>2.0086748217328263</v>
      </c>
      <c r="X25" s="26">
        <f t="shared" si="9"/>
        <v>0.49784066050936437</v>
      </c>
      <c r="Y25" s="3">
        <f t="shared" si="10"/>
        <v>2.9623150724787496E-8</v>
      </c>
      <c r="Z25" s="26">
        <f t="shared" si="11"/>
        <v>0.6018863306879999</v>
      </c>
      <c r="AA25" s="26">
        <f t="shared" si="12"/>
        <v>1.6614432809213779</v>
      </c>
      <c r="AB25" s="1">
        <f t="shared" si="13"/>
        <v>1.5232068876689626</v>
      </c>
    </row>
    <row r="26" spans="1:28" x14ac:dyDescent="0.3">
      <c r="A26">
        <v>120</v>
      </c>
      <c r="B26">
        <v>20</v>
      </c>
      <c r="C26">
        <v>3</v>
      </c>
      <c r="D26" s="20">
        <v>-2.5205509999999998E-4</v>
      </c>
      <c r="E26" s="3">
        <f t="shared" si="1"/>
        <v>-1.2602754999999993E-4</v>
      </c>
      <c r="F26" s="3">
        <f t="shared" si="2"/>
        <v>2.1828611975342705E-4</v>
      </c>
      <c r="G26" s="5">
        <v>1549.8326241979103</v>
      </c>
      <c r="H26">
        <v>1.1326479288378325E-3</v>
      </c>
      <c r="I26">
        <v>1550.4435956698501</v>
      </c>
      <c r="J26">
        <v>9.6461523316928872E-4</v>
      </c>
      <c r="K26">
        <v>1551.1596362886605</v>
      </c>
      <c r="L26" s="4">
        <v>1.0614164869885761E-3</v>
      </c>
      <c r="M26" s="2">
        <f t="shared" si="26"/>
        <v>-1.1153438174999993E-3</v>
      </c>
      <c r="N26" s="2">
        <f t="shared" si="26"/>
        <v>1.9318321598178294E-3</v>
      </c>
      <c r="O26">
        <f t="shared" si="31"/>
        <v>-0.49726505443913993</v>
      </c>
      <c r="P26">
        <f t="shared" si="32"/>
        <v>-0.11135838813243026</v>
      </c>
      <c r="Q26">
        <f t="shared" si="33"/>
        <v>0.61588158777317403</v>
      </c>
      <c r="R26">
        <f t="shared" si="27"/>
        <v>-0.4996844361730079</v>
      </c>
      <c r="S26">
        <f t="shared" si="27"/>
        <v>-0.11377776986629821</v>
      </c>
      <c r="T26">
        <f t="shared" si="27"/>
        <v>0.61346220603930612</v>
      </c>
      <c r="U26" s="22">
        <f>SUM(R26*Calibration!$A$7+S26*Calibration!$B$7+T26*Calibration!$C$7)</f>
        <v>-4.9724851254481588E-4</v>
      </c>
      <c r="V26" s="3">
        <f>SUM(R26*Calibration!$A$8+S26*Calibration!$B$8+T26*Calibration!$C$8)</f>
        <v>4.9325515284499204E-4</v>
      </c>
      <c r="W26" s="26">
        <f t="shared" si="8"/>
        <v>6.1985183237557093</v>
      </c>
      <c r="X26" s="26">
        <f t="shared" si="9"/>
        <v>0.16132887696201817</v>
      </c>
      <c r="Y26" s="3">
        <f t="shared" si="10"/>
        <v>2.1341297219200981E-7</v>
      </c>
      <c r="Z26" s="26">
        <f t="shared" si="11"/>
        <v>2.2306876349999998</v>
      </c>
      <c r="AA26" s="26">
        <f t="shared" si="12"/>
        <v>0.44829225944043938</v>
      </c>
      <c r="AB26" s="1">
        <f t="shared" si="13"/>
        <v>4.0884028072718923</v>
      </c>
    </row>
    <row r="27" spans="1:28" x14ac:dyDescent="0.3">
      <c r="A27">
        <v>120</v>
      </c>
      <c r="B27">
        <v>45</v>
      </c>
      <c r="C27">
        <v>0</v>
      </c>
      <c r="D27" s="20">
        <v>-1.171473399E-5</v>
      </c>
      <c r="E27" s="3">
        <f t="shared" si="1"/>
        <v>0</v>
      </c>
      <c r="F27" s="3">
        <f t="shared" si="2"/>
        <v>0</v>
      </c>
      <c r="G27" s="5">
        <v>1550.3235239728406</v>
      </c>
      <c r="H27">
        <v>1.0376501005006438E-3</v>
      </c>
      <c r="I27">
        <v>1550.5528812446257</v>
      </c>
      <c r="J27">
        <v>1.2257957757879701E-3</v>
      </c>
      <c r="K27">
        <v>1550.5436416043578</v>
      </c>
      <c r="L27" s="4">
        <v>1.0280799635176959E-3</v>
      </c>
      <c r="M27" s="2">
        <f t="shared" si="26"/>
        <v>0</v>
      </c>
      <c r="N27" s="2">
        <f t="shared" si="26"/>
        <v>0</v>
      </c>
      <c r="O27">
        <f>G27-$G$27</f>
        <v>0</v>
      </c>
      <c r="P27">
        <f>I27-$I$27</f>
        <v>0</v>
      </c>
      <c r="Q27">
        <f>K27-$K$27</f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 s="22">
        <f>SUM(R27*Calibration!$A$7+S27*Calibration!$B$7+T27*Calibration!$C$7)</f>
        <v>0</v>
      </c>
      <c r="V27" s="3">
        <f>SUM(R27*Calibration!$A$8+S27*Calibration!$B$8+T27*Calibration!$C$8)</f>
        <v>0</v>
      </c>
      <c r="W27" s="26">
        <f t="shared" si="8"/>
        <v>0</v>
      </c>
      <c r="X27" s="26">
        <f t="shared" si="9"/>
        <v>0</v>
      </c>
      <c r="Y27" s="3">
        <f t="shared" si="10"/>
        <v>0</v>
      </c>
      <c r="Z27" s="26">
        <f t="shared" si="11"/>
        <v>0</v>
      </c>
      <c r="AA27" s="26">
        <f t="shared" si="12"/>
        <v>0</v>
      </c>
      <c r="AB27" s="1">
        <f t="shared" si="13"/>
        <v>0</v>
      </c>
    </row>
    <row r="28" spans="1:28" x14ac:dyDescent="0.3">
      <c r="A28">
        <v>120</v>
      </c>
      <c r="B28">
        <v>45</v>
      </c>
      <c r="C28">
        <v>1</v>
      </c>
      <c r="D28" s="20">
        <v>-6.5300221111999995E-5</v>
      </c>
      <c r="E28" s="3">
        <f t="shared" si="1"/>
        <v>-3.2650110555999984E-5</v>
      </c>
      <c r="F28" s="3">
        <f t="shared" si="2"/>
        <v>5.6551650355732926E-5</v>
      </c>
      <c r="G28" s="5">
        <v>1550.2513743244531</v>
      </c>
      <c r="H28">
        <v>1.0448199012952049E-3</v>
      </c>
      <c r="I28">
        <v>1550.5352838382887</v>
      </c>
      <c r="J28">
        <v>1.1083373019712881E-3</v>
      </c>
      <c r="K28">
        <v>1550.6378929681637</v>
      </c>
      <c r="L28" s="4">
        <v>1.109516762520416E-3</v>
      </c>
      <c r="M28" s="2">
        <f t="shared" si="26"/>
        <v>-2.8895347842059985E-4</v>
      </c>
      <c r="N28" s="2">
        <f t="shared" si="26"/>
        <v>5.0048210564823637E-4</v>
      </c>
      <c r="O28">
        <f t="shared" ref="O28:O30" si="34">G28-$G$27</f>
        <v>-7.2149648387494381E-2</v>
      </c>
      <c r="P28">
        <f t="shared" ref="P28:P30" si="35">I28-$I$27</f>
        <v>-1.7597406337017674E-2</v>
      </c>
      <c r="Q28">
        <f t="shared" ref="Q28:Q30" si="36">K28-$K$27</f>
        <v>9.425136380582444E-2</v>
      </c>
      <c r="R28">
        <f t="shared" si="27"/>
        <v>-7.3651084747931847E-2</v>
      </c>
      <c r="S28">
        <f t="shared" si="27"/>
        <v>-1.9098842697455137E-2</v>
      </c>
      <c r="T28">
        <f t="shared" si="27"/>
        <v>9.2749927445386973E-2</v>
      </c>
      <c r="U28" s="22">
        <f>SUM(R28*Calibration!$A$7+S28*Calibration!$B$7+T28*Calibration!$C$7)</f>
        <v>-7.5945233373692799E-5</v>
      </c>
      <c r="V28" s="3">
        <f>SUM(R28*Calibration!$A$8+S28*Calibration!$B$8+T28*Calibration!$C$8)</f>
        <v>7.3257540123869452E-5</v>
      </c>
      <c r="W28" s="26">
        <f t="shared" si="8"/>
        <v>0.93384676887317675</v>
      </c>
      <c r="X28" s="26">
        <f t="shared" si="9"/>
        <v>1.070839492443334</v>
      </c>
      <c r="Y28" s="3">
        <f t="shared" si="10"/>
        <v>2.1535544127442336E-9</v>
      </c>
      <c r="Z28" s="26">
        <f t="shared" si="11"/>
        <v>0.57790695684119986</v>
      </c>
      <c r="AA28" s="26">
        <f t="shared" si="12"/>
        <v>1.7303823533565541</v>
      </c>
      <c r="AB28" s="1">
        <f t="shared" si="13"/>
        <v>0.41069668307908236</v>
      </c>
    </row>
    <row r="29" spans="1:28" x14ac:dyDescent="0.3">
      <c r="A29">
        <v>120</v>
      </c>
      <c r="B29">
        <v>45</v>
      </c>
      <c r="C29">
        <v>5</v>
      </c>
      <c r="D29" s="20">
        <v>-4.015911E-4</v>
      </c>
      <c r="E29" s="3">
        <f t="shared" si="1"/>
        <v>-2.0079554999999992E-4</v>
      </c>
      <c r="F29" s="3">
        <f t="shared" si="2"/>
        <v>3.4778809453373693E-4</v>
      </c>
      <c r="G29" s="5">
        <v>1549.6483809319791</v>
      </c>
      <c r="H29">
        <v>1.2300397727587804E-3</v>
      </c>
      <c r="I29">
        <v>1550.5856282831924</v>
      </c>
      <c r="J29">
        <v>1.5885895003450161E-3</v>
      </c>
      <c r="K29">
        <v>1551.1587123311906</v>
      </c>
      <c r="L29" s="4">
        <v>1.0895772948452773E-3</v>
      </c>
      <c r="M29" s="2">
        <f t="shared" si="26"/>
        <v>-1.7770406174999992E-3</v>
      </c>
      <c r="N29" s="2">
        <f t="shared" si="26"/>
        <v>3.0779246366235717E-3</v>
      </c>
      <c r="O29">
        <f t="shared" si="34"/>
        <v>-0.67514304086148513</v>
      </c>
      <c r="P29">
        <f t="shared" si="35"/>
        <v>3.2747038566640185E-2</v>
      </c>
      <c r="Q29">
        <f t="shared" si="36"/>
        <v>0.6150707268327551</v>
      </c>
      <c r="R29">
        <f t="shared" si="27"/>
        <v>-0.66603461570745515</v>
      </c>
      <c r="S29">
        <f t="shared" si="27"/>
        <v>4.1855463720670137E-2</v>
      </c>
      <c r="T29">
        <f t="shared" si="27"/>
        <v>0.62417915198678509</v>
      </c>
      <c r="U29" s="22">
        <f>SUM(R29*Calibration!$A$7+S29*Calibration!$B$7+T29*Calibration!$C$7)</f>
        <v>-4.4229739361105469E-4</v>
      </c>
      <c r="V29" s="3">
        <f>SUM(R29*Calibration!$A$8+S29*Calibration!$B$8+T29*Calibration!$C$8)</f>
        <v>6.1141706857729971E-4</v>
      </c>
      <c r="W29" s="26">
        <f t="shared" si="8"/>
        <v>6.67842494940564</v>
      </c>
      <c r="X29" s="26">
        <f t="shared" si="9"/>
        <v>0.14973590443492174</v>
      </c>
      <c r="Y29" s="3">
        <f t="shared" si="10"/>
        <v>1.2782337642279984E-7</v>
      </c>
      <c r="Z29" s="26">
        <f t="shared" si="11"/>
        <v>3.5540812349999999</v>
      </c>
      <c r="AA29" s="26">
        <f t="shared" si="12"/>
        <v>0.28136666943686223</v>
      </c>
      <c r="AB29" s="1">
        <f t="shared" si="13"/>
        <v>3.1640869772929343</v>
      </c>
    </row>
    <row r="30" spans="1:28" x14ac:dyDescent="0.3">
      <c r="A30">
        <v>120</v>
      </c>
      <c r="B30">
        <v>45</v>
      </c>
      <c r="C30">
        <v>9</v>
      </c>
      <c r="D30" s="20">
        <v>-5.6537880000000001E-4</v>
      </c>
      <c r="E30" s="3">
        <f t="shared" si="1"/>
        <v>-2.826893999999999E-4</v>
      </c>
      <c r="F30" s="3">
        <f t="shared" si="2"/>
        <v>4.8963240356116142E-4</v>
      </c>
      <c r="G30" s="5">
        <v>1549.3518025582339</v>
      </c>
      <c r="H30">
        <v>1.0785479114954581E-3</v>
      </c>
      <c r="I30">
        <v>1550.5966420647578</v>
      </c>
      <c r="J30">
        <v>1.4490662059435235E-3</v>
      </c>
      <c r="K30">
        <v>1551.422670959339</v>
      </c>
      <c r="L30" s="4">
        <v>1.0127224276379725E-3</v>
      </c>
      <c r="M30" s="2">
        <f t="shared" si="26"/>
        <v>-2.5018011899999989E-3</v>
      </c>
      <c r="N30" s="2">
        <f t="shared" si="26"/>
        <v>4.3332467715162786E-3</v>
      </c>
      <c r="O30">
        <f t="shared" si="34"/>
        <v>-0.97172141460669081</v>
      </c>
      <c r="P30">
        <f t="shared" si="35"/>
        <v>4.3760820132092704E-2</v>
      </c>
      <c r="Q30">
        <f t="shared" si="36"/>
        <v>0.87902935498118495</v>
      </c>
      <c r="R30">
        <f t="shared" si="27"/>
        <v>-0.9554110014422198</v>
      </c>
      <c r="S30">
        <f t="shared" si="27"/>
        <v>6.0071233296563761E-2</v>
      </c>
      <c r="T30">
        <f t="shared" si="27"/>
        <v>0.89533976814565597</v>
      </c>
      <c r="U30" s="22">
        <f>SUM(R30*Calibration!$A$7+S30*Calibration!$B$7+T30*Calibration!$C$7)</f>
        <v>-6.3443040089824153E-4</v>
      </c>
      <c r="V30" s="3">
        <f>SUM(R30*Calibration!$A$8+S30*Calibration!$B$8+T30*Calibration!$C$8)</f>
        <v>8.7705614312026886E-4</v>
      </c>
      <c r="W30" s="26">
        <f t="shared" si="8"/>
        <v>9.5798108986174686</v>
      </c>
      <c r="X30" s="26">
        <f t="shared" si="9"/>
        <v>0.10438619410998157</v>
      </c>
      <c r="Y30" s="3">
        <f t="shared" si="10"/>
        <v>2.738188856868599E-7</v>
      </c>
      <c r="Z30" s="26">
        <f t="shared" si="11"/>
        <v>5.0036023799999993</v>
      </c>
      <c r="AA30" s="26">
        <f t="shared" si="12"/>
        <v>0.19985600854238944</v>
      </c>
      <c r="AB30" s="1">
        <f t="shared" si="13"/>
        <v>4.6310020162173409</v>
      </c>
    </row>
    <row r="31" spans="1:28" x14ac:dyDescent="0.3">
      <c r="A31">
        <v>150</v>
      </c>
      <c r="B31">
        <v>20</v>
      </c>
      <c r="C31">
        <v>0</v>
      </c>
      <c r="D31" s="20">
        <v>-1.2888645497000001E-5</v>
      </c>
      <c r="E31" s="3">
        <f t="shared" si="1"/>
        <v>0</v>
      </c>
      <c r="F31" s="3">
        <f t="shared" si="2"/>
        <v>0</v>
      </c>
      <c r="G31" s="5">
        <v>1550.3812149659566</v>
      </c>
      <c r="H31">
        <v>1.0512571114686669E-3</v>
      </c>
      <c r="I31">
        <v>1550.531044419344</v>
      </c>
      <c r="J31">
        <v>1.1259395006662735E-3</v>
      </c>
      <c r="K31">
        <v>1550.5203711010358</v>
      </c>
      <c r="L31" s="4">
        <v>1.1212183236209068E-3</v>
      </c>
      <c r="M31" s="2">
        <f t="shared" si="26"/>
        <v>0</v>
      </c>
      <c r="N31" s="2">
        <f t="shared" si="26"/>
        <v>0</v>
      </c>
      <c r="O31">
        <f>G31-$G$31</f>
        <v>0</v>
      </c>
      <c r="P31">
        <f>I31-$I$31</f>
        <v>0</v>
      </c>
      <c r="Q31">
        <f>K31-$K$31</f>
        <v>0</v>
      </c>
      <c r="R31">
        <f t="shared" si="27"/>
        <v>0</v>
      </c>
      <c r="S31">
        <f t="shared" si="27"/>
        <v>0</v>
      </c>
      <c r="T31">
        <f t="shared" si="27"/>
        <v>0</v>
      </c>
      <c r="U31" s="22">
        <f>SUM(R31*Calibration!$A$7+S31*Calibration!$B$7+T31*Calibration!$C$7)</f>
        <v>0</v>
      </c>
      <c r="V31" s="3">
        <f>SUM(R31*Calibration!$A$8+S31*Calibration!$B$8+T31*Calibration!$C$8)</f>
        <v>0</v>
      </c>
      <c r="W31" s="26">
        <f t="shared" si="8"/>
        <v>0</v>
      </c>
      <c r="X31" s="26">
        <f t="shared" si="9"/>
        <v>0</v>
      </c>
      <c r="Y31" s="3">
        <f t="shared" si="10"/>
        <v>0</v>
      </c>
      <c r="Z31" s="26">
        <f t="shared" si="11"/>
        <v>0</v>
      </c>
      <c r="AA31" s="26">
        <f t="shared" si="12"/>
        <v>0</v>
      </c>
      <c r="AB31" s="1">
        <f t="shared" si="13"/>
        <v>0</v>
      </c>
    </row>
    <row r="32" spans="1:28" x14ac:dyDescent="0.3">
      <c r="A32">
        <v>150</v>
      </c>
      <c r="B32">
        <v>20</v>
      </c>
      <c r="C32">
        <v>1</v>
      </c>
      <c r="D32" s="20">
        <v>-8.9602601112999993E-5</v>
      </c>
      <c r="E32" s="3">
        <f t="shared" si="1"/>
        <v>-7.759812880902181E-5</v>
      </c>
      <c r="F32" s="3">
        <f t="shared" si="2"/>
        <v>4.480130055649999E-5</v>
      </c>
      <c r="G32" s="5">
        <v>1550.3667616947894</v>
      </c>
      <c r="H32">
        <v>1.219094105718117E-3</v>
      </c>
      <c r="I32">
        <v>1550.3475527403218</v>
      </c>
      <c r="J32">
        <v>8.9142784488764094E-4</v>
      </c>
      <c r="K32">
        <v>1550.7116561032228</v>
      </c>
      <c r="L32" s="4">
        <v>9.7604638326248203E-4</v>
      </c>
      <c r="M32" s="2">
        <f t="shared" si="26"/>
        <v>-6.8674343995984294E-4</v>
      </c>
      <c r="N32" s="2">
        <f t="shared" si="26"/>
        <v>3.964915099250249E-4</v>
      </c>
      <c r="O32">
        <f t="shared" ref="O32:O33" si="37">G32-$G$31</f>
        <v>-1.4453271167212733E-2</v>
      </c>
      <c r="P32">
        <f t="shared" ref="P32:P33" si="38">I32-$I$31</f>
        <v>-0.18349167902215413</v>
      </c>
      <c r="Q32">
        <f t="shared" ref="Q32:Q33" si="39">K32-$K$31</f>
        <v>0.19128500218698719</v>
      </c>
      <c r="R32">
        <f t="shared" si="27"/>
        <v>-1.223328849975284E-2</v>
      </c>
      <c r="S32">
        <f t="shared" si="27"/>
        <v>-0.18127169635469423</v>
      </c>
      <c r="T32">
        <f t="shared" si="27"/>
        <v>0.19350498485444709</v>
      </c>
      <c r="U32" s="22">
        <f>SUM(R32*Calibration!$A$7+S32*Calibration!$B$7+T32*Calibration!$C$7)</f>
        <v>-2.1554438194396386E-4</v>
      </c>
      <c r="V32" s="3">
        <f>SUM(R32*Calibration!$A$8+S32*Calibration!$B$8+T32*Calibration!$C$8)</f>
        <v>5.4548459370407443E-5</v>
      </c>
      <c r="W32" s="26">
        <f t="shared" si="8"/>
        <v>1.967705803889011</v>
      </c>
      <c r="X32" s="26">
        <f t="shared" si="9"/>
        <v>0.50820605296969756</v>
      </c>
      <c r="Y32" s="3">
        <f t="shared" si="10"/>
        <v>1.9124175858913047E-8</v>
      </c>
      <c r="Z32" s="26">
        <f t="shared" si="11"/>
        <v>0.79298301985004993</v>
      </c>
      <c r="AA32" s="26">
        <f t="shared" si="12"/>
        <v>1.2610610504485913</v>
      </c>
      <c r="AB32" s="1">
        <f t="shared" si="13"/>
        <v>1.223868156179299</v>
      </c>
    </row>
    <row r="33" spans="1:28" x14ac:dyDescent="0.3">
      <c r="A33">
        <v>150</v>
      </c>
      <c r="B33">
        <v>20</v>
      </c>
      <c r="C33">
        <v>3</v>
      </c>
      <c r="D33" s="20">
        <v>-2.8083572662000001E-4</v>
      </c>
      <c r="E33" s="3">
        <f t="shared" si="1"/>
        <v>-2.4321087354318174E-4</v>
      </c>
      <c r="F33" s="3">
        <f t="shared" si="2"/>
        <v>1.4041786330999998E-4</v>
      </c>
      <c r="G33" s="5">
        <v>1550.1185514104479</v>
      </c>
      <c r="H33">
        <v>1.1332725768551277E-3</v>
      </c>
      <c r="I33">
        <v>1550.1339869885114</v>
      </c>
      <c r="J33">
        <v>1.0254846696318798E-3</v>
      </c>
      <c r="K33">
        <v>1551.1626618360442</v>
      </c>
      <c r="L33" s="4">
        <v>1.0078784316762156E-3</v>
      </c>
      <c r="M33" s="2">
        <f t="shared" si="26"/>
        <v>-2.1524162308571584E-3</v>
      </c>
      <c r="N33" s="2">
        <f t="shared" si="26"/>
        <v>1.2426980902934999E-3</v>
      </c>
      <c r="O33">
        <f t="shared" si="37"/>
        <v>-0.26266355550865228</v>
      </c>
      <c r="P33">
        <f t="shared" si="38"/>
        <v>-0.39705743083254674</v>
      </c>
      <c r="Q33">
        <f t="shared" si="39"/>
        <v>0.6422907350083733</v>
      </c>
      <c r="R33">
        <f t="shared" si="27"/>
        <v>-0.25685347173104373</v>
      </c>
      <c r="S33">
        <f t="shared" si="27"/>
        <v>-0.39124734705493819</v>
      </c>
      <c r="T33">
        <f t="shared" si="27"/>
        <v>0.64810081878598191</v>
      </c>
      <c r="U33" s="22">
        <f>SUM(R33*Calibration!$A$7+S33*Calibration!$B$7+T33*Calibration!$C$7)</f>
        <v>-6.3475701426443177E-4</v>
      </c>
      <c r="V33" s="3">
        <f>SUM(R33*Calibration!$A$8+S33*Calibration!$B$8+T33*Calibration!$C$8)</f>
        <v>3.3273266515667038E-4</v>
      </c>
      <c r="W33" s="26">
        <f t="shared" si="8"/>
        <v>6.3426011516620484</v>
      </c>
      <c r="X33" s="26">
        <f t="shared" si="9"/>
        <v>0.15766402081549064</v>
      </c>
      <c r="Y33" s="3">
        <f t="shared" si="10"/>
        <v>1.90293363323029E-7</v>
      </c>
      <c r="Z33" s="26">
        <f t="shared" si="11"/>
        <v>2.4853961805870002</v>
      </c>
      <c r="AA33" s="26">
        <f t="shared" si="12"/>
        <v>0.40235034068645759</v>
      </c>
      <c r="AB33" s="1">
        <f t="shared" si="13"/>
        <v>3.8606025370229369</v>
      </c>
    </row>
    <row r="34" spans="1:28" x14ac:dyDescent="0.3">
      <c r="A34">
        <v>150</v>
      </c>
      <c r="B34">
        <v>45</v>
      </c>
      <c r="C34">
        <v>0</v>
      </c>
      <c r="D34" s="20">
        <v>-3.0874725079999998E-5</v>
      </c>
      <c r="E34" s="3">
        <f t="shared" si="1"/>
        <v>0</v>
      </c>
      <c r="F34" s="3">
        <f t="shared" si="2"/>
        <v>0</v>
      </c>
      <c r="G34" s="5">
        <v>1550.3443217114254</v>
      </c>
      <c r="H34">
        <v>1.2171982064260627E-3</v>
      </c>
      <c r="I34">
        <v>1550.5500176562662</v>
      </c>
      <c r="J34">
        <v>1.1377272508847592E-3</v>
      </c>
      <c r="K34">
        <v>1550.5376629366749</v>
      </c>
      <c r="L34" s="4">
        <v>1.0403534524555933E-3</v>
      </c>
      <c r="M34" s="2">
        <f t="shared" si="26"/>
        <v>0</v>
      </c>
      <c r="N34" s="2">
        <f t="shared" si="26"/>
        <v>0</v>
      </c>
      <c r="O34">
        <f>G34-$G$34</f>
        <v>0</v>
      </c>
      <c r="P34">
        <f>I34-$I$34</f>
        <v>0</v>
      </c>
      <c r="Q34">
        <f>K34-$K$34</f>
        <v>0</v>
      </c>
      <c r="R34">
        <f t="shared" si="27"/>
        <v>0</v>
      </c>
      <c r="S34">
        <f t="shared" si="27"/>
        <v>0</v>
      </c>
      <c r="T34">
        <f t="shared" si="27"/>
        <v>0</v>
      </c>
      <c r="U34" s="22">
        <f>SUM(R34*Calibration!$A$7+S34*Calibration!$B$7+T34*Calibration!$C$7)</f>
        <v>0</v>
      </c>
      <c r="V34" s="3">
        <f>SUM(R34*Calibration!$A$8+S34*Calibration!$B$8+T34*Calibration!$C$8)</f>
        <v>0</v>
      </c>
      <c r="W34" s="26">
        <f t="shared" si="8"/>
        <v>0</v>
      </c>
      <c r="X34" s="26">
        <f t="shared" si="9"/>
        <v>0</v>
      </c>
      <c r="Y34" s="3">
        <f t="shared" si="10"/>
        <v>0</v>
      </c>
      <c r="Z34" s="26">
        <f t="shared" si="11"/>
        <v>0</v>
      </c>
      <c r="AA34" s="26">
        <f t="shared" si="12"/>
        <v>0</v>
      </c>
      <c r="AB34" s="1">
        <f t="shared" si="13"/>
        <v>0</v>
      </c>
    </row>
    <row r="35" spans="1:28" x14ac:dyDescent="0.3">
      <c r="A35">
        <v>150</v>
      </c>
      <c r="B35">
        <v>45</v>
      </c>
      <c r="C35">
        <v>1</v>
      </c>
      <c r="D35" s="20">
        <v>-9.0759623968999993E-5</v>
      </c>
      <c r="E35" s="3">
        <f t="shared" si="1"/>
        <v>-7.860013999507704E-5</v>
      </c>
      <c r="F35" s="3">
        <f t="shared" si="2"/>
        <v>4.537981198449999E-5</v>
      </c>
      <c r="G35" s="5">
        <v>1550.3106508994308</v>
      </c>
      <c r="H35">
        <v>9.6957853003439541E-4</v>
      </c>
      <c r="I35">
        <v>1550.4918068049672</v>
      </c>
      <c r="J35">
        <v>1.0176134812709089E-3</v>
      </c>
      <c r="K35">
        <v>1550.6350411705248</v>
      </c>
      <c r="L35" s="4">
        <v>1.000735268729865E-3</v>
      </c>
      <c r="M35" s="2">
        <f t="shared" si="26"/>
        <v>-6.9561123895643174E-4</v>
      </c>
      <c r="N35" s="2">
        <f t="shared" si="26"/>
        <v>4.0161133606282488E-4</v>
      </c>
      <c r="O35">
        <f t="shared" ref="O35:O37" si="40">G35-$G$34</f>
        <v>-3.3670811994625183E-2</v>
      </c>
      <c r="P35">
        <f t="shared" ref="P35:P37" si="41">I35-$I$34</f>
        <v>-5.8210851299008937E-2</v>
      </c>
      <c r="Q35">
        <f t="shared" ref="Q35:Q37" si="42">K35-$K$34</f>
        <v>9.7378233849894968E-2</v>
      </c>
      <c r="R35">
        <f t="shared" si="27"/>
        <v>-3.5503002180045463E-2</v>
      </c>
      <c r="S35">
        <f t="shared" si="27"/>
        <v>-6.0043041484429217E-2</v>
      </c>
      <c r="T35">
        <f t="shared" si="27"/>
        <v>9.5546043664474681E-2</v>
      </c>
      <c r="U35" s="22">
        <f>SUM(R35*Calibration!$A$7+S35*Calibration!$B$7+T35*Calibration!$C$7)</f>
        <v>-9.4533090972004179E-5</v>
      </c>
      <c r="V35" s="3">
        <f>SUM(R35*Calibration!$A$8+S35*Calibration!$B$8+T35*Calibration!$C$8)</f>
        <v>4.7410368035508206E-5</v>
      </c>
      <c r="W35" s="26">
        <f t="shared" si="8"/>
        <v>0.93593711667982638</v>
      </c>
      <c r="X35" s="26">
        <f t="shared" si="9"/>
        <v>1.0684478499446974</v>
      </c>
      <c r="Y35" s="3">
        <f t="shared" si="10"/>
        <v>2.5798208470944956E-10</v>
      </c>
      <c r="Z35" s="26">
        <f t="shared" si="11"/>
        <v>0.80322267212564991</v>
      </c>
      <c r="AA35" s="26">
        <f t="shared" si="12"/>
        <v>1.244984777824558</v>
      </c>
      <c r="AB35" s="1">
        <f t="shared" si="13"/>
        <v>0.14214711333564203</v>
      </c>
    </row>
    <row r="36" spans="1:28" x14ac:dyDescent="0.3">
      <c r="A36">
        <v>150</v>
      </c>
      <c r="B36">
        <v>45</v>
      </c>
      <c r="C36">
        <v>5</v>
      </c>
      <c r="D36" s="20">
        <v>-4.2112740000000001E-4</v>
      </c>
      <c r="E36" s="3">
        <f t="shared" si="1"/>
        <v>-3.6470702662969083E-4</v>
      </c>
      <c r="F36" s="3">
        <f t="shared" si="2"/>
        <v>2.1056369999999998E-4</v>
      </c>
      <c r="G36" s="5">
        <v>1549.9160198020554</v>
      </c>
      <c r="H36">
        <v>1.0521824340920145E-3</v>
      </c>
      <c r="I36">
        <v>1550.2551884492359</v>
      </c>
      <c r="J36">
        <v>8.6706537759268908E-4</v>
      </c>
      <c r="K36">
        <v>1551.2578624285163</v>
      </c>
      <c r="L36" s="4">
        <v>1.1385115808196717E-3</v>
      </c>
      <c r="M36" s="2">
        <f t="shared" si="26"/>
        <v>-3.2276571856727637E-3</v>
      </c>
      <c r="N36" s="2">
        <f t="shared" si="26"/>
        <v>1.8634887449999998E-3</v>
      </c>
      <c r="O36">
        <f t="shared" si="40"/>
        <v>-0.42830190937002044</v>
      </c>
      <c r="P36">
        <f t="shared" si="41"/>
        <v>-0.29482920703026139</v>
      </c>
      <c r="Q36">
        <f t="shared" si="42"/>
        <v>0.72019949184141296</v>
      </c>
      <c r="R36">
        <f t="shared" ref="R36:T37" si="43">O36-AVERAGE($O36:$Q36)</f>
        <v>-0.42732470118373084</v>
      </c>
      <c r="S36">
        <f t="shared" si="43"/>
        <v>-0.29385199884397178</v>
      </c>
      <c r="T36">
        <f t="shared" si="43"/>
        <v>0.72117670002770262</v>
      </c>
      <c r="U36" s="22">
        <f>SUM(R36*Calibration!$A$7+S36*Calibration!$B$7+T36*Calibration!$C$7)</f>
        <v>-6.4919508068964527E-4</v>
      </c>
      <c r="V36" s="3">
        <f>SUM(R36*Calibration!$A$8+S36*Calibration!$B$8+T36*Calibration!$C$8)</f>
        <v>4.6859760161427311E-4</v>
      </c>
      <c r="W36" s="26">
        <f t="shared" si="8"/>
        <v>7.0857389181428649</v>
      </c>
      <c r="X36" s="26">
        <f t="shared" si="9"/>
        <v>0.14112854164574479</v>
      </c>
      <c r="Y36" s="3">
        <f t="shared" si="10"/>
        <v>1.4751494728510393E-7</v>
      </c>
      <c r="Z36" s="26">
        <f t="shared" si="11"/>
        <v>3.7269774899999999</v>
      </c>
      <c r="AA36" s="26">
        <f t="shared" si="12"/>
        <v>0.26831393607370568</v>
      </c>
      <c r="AB36" s="1">
        <f t="shared" si="13"/>
        <v>3.3990792074821603</v>
      </c>
    </row>
    <row r="37" spans="1:28" x14ac:dyDescent="0.3">
      <c r="A37">
        <v>150</v>
      </c>
      <c r="B37">
        <v>45</v>
      </c>
      <c r="C37">
        <v>9</v>
      </c>
      <c r="D37" s="20">
        <v>-6.0809820000000002E-4</v>
      </c>
      <c r="E37" s="3">
        <f t="shared" si="1"/>
        <v>-5.2662848919559041E-4</v>
      </c>
      <c r="F37" s="3">
        <f t="shared" si="2"/>
        <v>3.0404909999999995E-4</v>
      </c>
      <c r="G37" s="5">
        <v>1549.721847172211</v>
      </c>
      <c r="H37">
        <v>1.1112735367958459E-3</v>
      </c>
      <c r="I37">
        <v>1550.1319768302931</v>
      </c>
      <c r="J37">
        <v>8.6542695653073372E-4</v>
      </c>
      <c r="K37">
        <v>1551.5674514375789</v>
      </c>
      <c r="L37" s="4">
        <v>9.5073837479040945E-4</v>
      </c>
      <c r="M37" s="2">
        <f t="shared" si="26"/>
        <v>-4.660662129380975E-3</v>
      </c>
      <c r="N37" s="2">
        <f t="shared" si="26"/>
        <v>2.6908345349999996E-3</v>
      </c>
      <c r="O37">
        <f t="shared" si="40"/>
        <v>-0.62247453921440865</v>
      </c>
      <c r="P37">
        <f t="shared" si="41"/>
        <v>-0.41804082597309389</v>
      </c>
      <c r="Q37">
        <f t="shared" si="42"/>
        <v>1.0297885009040328</v>
      </c>
      <c r="R37">
        <f t="shared" si="43"/>
        <v>-0.61889891778658546</v>
      </c>
      <c r="S37">
        <f t="shared" si="43"/>
        <v>-0.41446520454527064</v>
      </c>
      <c r="T37">
        <f t="shared" si="43"/>
        <v>1.0333641223318561</v>
      </c>
      <c r="U37" s="22">
        <f>SUM(R37*Calibration!$A$7+S37*Calibration!$B$7+T37*Calibration!$C$7)</f>
        <v>-9.2756149920020735E-4</v>
      </c>
      <c r="V37" s="3">
        <f>SUM(R37*Calibration!$A$8+S37*Calibration!$B$8+T37*Calibration!$C$8)</f>
        <v>6.7602788542258751E-4</v>
      </c>
      <c r="W37" s="26">
        <f t="shared" si="8"/>
        <v>10.157795588211451</v>
      </c>
      <c r="X37" s="26">
        <f t="shared" si="9"/>
        <v>9.8446556766759716E-2</v>
      </c>
      <c r="Y37" s="3">
        <f t="shared" si="10"/>
        <v>2.9911549531582567E-7</v>
      </c>
      <c r="Z37" s="26">
        <f t="shared" si="11"/>
        <v>5.3816690700000001</v>
      </c>
      <c r="AA37" s="26">
        <f t="shared" si="12"/>
        <v>0.1858159591370043</v>
      </c>
      <c r="AB37" s="1">
        <f t="shared" si="13"/>
        <v>4.8401935273162122</v>
      </c>
    </row>
    <row r="40" spans="1:28" x14ac:dyDescent="0.3">
      <c r="V40" s="3" t="s">
        <v>31</v>
      </c>
      <c r="Y40" s="3" t="s">
        <v>37</v>
      </c>
    </row>
    <row r="41" spans="1:28" x14ac:dyDescent="0.3">
      <c r="V41" s="3">
        <v>0</v>
      </c>
      <c r="W41" s="3">
        <v>0</v>
      </c>
      <c r="Y41" s="3">
        <v>0</v>
      </c>
      <c r="Z41" s="26">
        <v>0</v>
      </c>
    </row>
    <row r="42" spans="1:28" x14ac:dyDescent="0.3">
      <c r="V42" s="3">
        <f>MAX(Z3:Z37,W3:W37)</f>
        <v>10.157795588211451</v>
      </c>
      <c r="W42" s="3">
        <f>V42</f>
        <v>10.157795588211451</v>
      </c>
      <c r="Y42" s="3">
        <f>MAX(AA3:AA37,X3:X37)</f>
        <v>3.7635111186476298</v>
      </c>
      <c r="Z42" s="26">
        <f>Y42</f>
        <v>3.7635111186476298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A7EB-85DF-4F59-88E7-6FD39E5E4647}">
  <dimension ref="A1:AC42"/>
  <sheetViews>
    <sheetView workbookViewId="0">
      <pane xSplit="3" ySplit="2" topLeftCell="O24" activePane="bottomRight" state="frozen"/>
      <selection pane="topRight" activeCell="D1" sqref="D1"/>
      <selection pane="bottomLeft" activeCell="A3" sqref="A3"/>
      <selection pane="bottomRight" activeCell="AC3" sqref="AC3"/>
    </sheetView>
  </sheetViews>
  <sheetFormatPr defaultRowHeight="14.4" x14ac:dyDescent="0.3"/>
  <cols>
    <col min="1" max="1" width="9.109375" bestFit="1" customWidth="1"/>
    <col min="3" max="3" width="11.5546875" bestFit="1" customWidth="1"/>
    <col min="4" max="4" width="12.21875" style="20" bestFit="1" customWidth="1"/>
    <col min="5" max="6" width="12" style="3" bestFit="1" customWidth="1"/>
    <col min="7" max="7" width="8.88671875" style="5"/>
    <col min="12" max="12" width="8.88671875" style="4"/>
    <col min="13" max="14" width="10.21875" style="2" bestFit="1" customWidth="1"/>
    <col min="21" max="21" width="12.33203125" style="22" bestFit="1" customWidth="1"/>
    <col min="22" max="22" width="12.33203125" style="3" bestFit="1" customWidth="1"/>
    <col min="23" max="23" width="10.6640625" style="26" bestFit="1" customWidth="1"/>
    <col min="24" max="24" width="8.88671875" style="26" bestFit="1" customWidth="1"/>
    <col min="25" max="25" width="18" style="3" bestFit="1" customWidth="1"/>
    <col min="26" max="26" width="14" style="26" bestFit="1" customWidth="1"/>
    <col min="27" max="27" width="9.44140625" style="26" bestFit="1" customWidth="1"/>
    <col min="28" max="28" width="10" bestFit="1" customWidth="1"/>
    <col min="29" max="29" width="12" bestFit="1" customWidth="1"/>
  </cols>
  <sheetData>
    <row r="1" spans="1:29" x14ac:dyDescent="0.3">
      <c r="A1" t="s">
        <v>10</v>
      </c>
      <c r="B1">
        <v>8.85</v>
      </c>
    </row>
    <row r="2" spans="1:29" x14ac:dyDescent="0.3">
      <c r="A2" t="s">
        <v>5</v>
      </c>
      <c r="B2" t="s">
        <v>6</v>
      </c>
      <c r="C2" t="s">
        <v>7</v>
      </c>
      <c r="D2" s="21" t="s">
        <v>16</v>
      </c>
      <c r="E2" s="3" t="s">
        <v>14</v>
      </c>
      <c r="F2" s="3" t="s">
        <v>15</v>
      </c>
      <c r="G2" s="16" t="s">
        <v>0</v>
      </c>
      <c r="H2" s="17" t="s">
        <v>17</v>
      </c>
      <c r="I2" s="17" t="s">
        <v>1</v>
      </c>
      <c r="J2" s="17" t="s">
        <v>17</v>
      </c>
      <c r="K2" s="17" t="s">
        <v>2</v>
      </c>
      <c r="L2" s="18" t="s">
        <v>17</v>
      </c>
      <c r="M2" s="2" t="s">
        <v>8</v>
      </c>
      <c r="N2" s="2" t="s">
        <v>9</v>
      </c>
      <c r="O2" s="19" t="s">
        <v>18</v>
      </c>
      <c r="P2" s="19" t="s">
        <v>19</v>
      </c>
      <c r="Q2" s="19" t="s">
        <v>20</v>
      </c>
      <c r="R2" t="s">
        <v>11</v>
      </c>
      <c r="S2" t="s">
        <v>12</v>
      </c>
      <c r="T2" t="s">
        <v>13</v>
      </c>
      <c r="U2" s="22" t="s">
        <v>35</v>
      </c>
      <c r="V2" s="3" t="s">
        <v>36</v>
      </c>
      <c r="W2" s="26" t="s">
        <v>32</v>
      </c>
      <c r="X2" s="26" t="s">
        <v>33</v>
      </c>
      <c r="Y2" s="3" t="s">
        <v>29</v>
      </c>
      <c r="Z2" s="26" t="s">
        <v>30</v>
      </c>
      <c r="AA2" s="26" t="s">
        <v>34</v>
      </c>
      <c r="AB2" s="24" t="s">
        <v>28</v>
      </c>
      <c r="AC2" s="23" t="s">
        <v>27</v>
      </c>
    </row>
    <row r="3" spans="1:29" x14ac:dyDescent="0.3">
      <c r="A3">
        <v>30</v>
      </c>
      <c r="B3">
        <v>20</v>
      </c>
      <c r="C3">
        <v>0</v>
      </c>
      <c r="D3" s="20">
        <v>-6.6375829522E-5</v>
      </c>
      <c r="E3" s="3">
        <f>D3*COS(A3*PI()/180)</f>
        <v>-5.748315456331712E-5</v>
      </c>
      <c r="F3" s="3">
        <f>D3*SIN(A3*PI()/180)</f>
        <v>-3.3187914760999993E-5</v>
      </c>
      <c r="G3" s="5">
        <v>1560.4351445393713</v>
      </c>
      <c r="H3">
        <v>1.1062171667933756E-3</v>
      </c>
      <c r="I3">
        <v>1560.205939606835</v>
      </c>
      <c r="J3">
        <v>9.0999174844916416E-4</v>
      </c>
      <c r="K3">
        <v>1560.3334586529866</v>
      </c>
      <c r="L3" s="4">
        <v>1.2202526728055064E-3</v>
      </c>
      <c r="M3" s="2">
        <f>$B$1*E3</f>
        <v>-5.087259178853565E-4</v>
      </c>
      <c r="N3" s="2">
        <f>$B$1*F3</f>
        <v>-2.9371304563484993E-4</v>
      </c>
      <c r="O3">
        <f>'AA2'!G3-'AA2'!$G$3</f>
        <v>0</v>
      </c>
      <c r="P3">
        <f>'AA2'!I3-'AA2'!$I$3</f>
        <v>0</v>
      </c>
      <c r="Q3">
        <f>'AA2'!K3-'AA2'!$K$3</f>
        <v>0</v>
      </c>
      <c r="R3">
        <f>O3-AVERAGE($O3:$Q3)</f>
        <v>0</v>
      </c>
      <c r="S3">
        <f t="shared" ref="S3:T18" si="0">P3-AVERAGE($O3:$Q3)</f>
        <v>0</v>
      </c>
      <c r="T3">
        <f t="shared" si="0"/>
        <v>0</v>
      </c>
      <c r="U3" s="22">
        <f>SUM(R3*Calibration!$A$11+S3*Calibration!$B$11+T3*Calibration!$C$11)</f>
        <v>0</v>
      </c>
      <c r="V3" s="3">
        <f>SUM(R3*Calibration!$A$12+S3*Calibration!$B$12+T3*Calibration!$C$12)</f>
        <v>0</v>
      </c>
      <c r="W3" s="26">
        <f>SQRT(U3^2+V3^2)*$B$1*1000</f>
        <v>0</v>
      </c>
      <c r="X3" s="26">
        <f>IF(W3=0,0,1/W3)</f>
        <v>0</v>
      </c>
      <c r="Y3" s="3">
        <f>(E3-U3)^2+(F3-V3)^2</f>
        <v>4.4057507447336064E-9</v>
      </c>
      <c r="Z3" s="26">
        <f>-D3*$B$1*1000</f>
        <v>0.58742609126969991</v>
      </c>
      <c r="AA3" s="26">
        <f>1/Z3</f>
        <v>1.7023418177400611</v>
      </c>
      <c r="AB3" s="1">
        <f>SQRT(Y3)*8.85*1000</f>
        <v>0.58742609126969991</v>
      </c>
      <c r="AC3" s="25">
        <f>$B$1*1000*SQRT(SUM(Y3:Y37)/COUNTA(Y3:Y37))</f>
        <v>1.1106755805668764</v>
      </c>
    </row>
    <row r="4" spans="1:29" x14ac:dyDescent="0.3">
      <c r="A4">
        <v>30</v>
      </c>
      <c r="B4">
        <v>20</v>
      </c>
      <c r="C4">
        <v>1</v>
      </c>
      <c r="D4" s="20">
        <v>-7.2597610612000005E-5</v>
      </c>
      <c r="E4" s="3">
        <f t="shared" ref="E4:E37" si="1">D4*COS(A4*PI()/180)</f>
        <v>-6.2871375044042753E-5</v>
      </c>
      <c r="F4" s="3">
        <f t="shared" ref="F4:F37" si="2">D4*SIN(A4*PI()/180)</f>
        <v>-3.6298805305999996E-5</v>
      </c>
      <c r="G4" s="5">
        <v>1560.3706079422261</v>
      </c>
      <c r="H4">
        <v>1.1696133922229953E-3</v>
      </c>
      <c r="I4">
        <v>1560.2589746629644</v>
      </c>
      <c r="J4">
        <v>9.9346231332731881E-4</v>
      </c>
      <c r="K4">
        <v>1560.341516758391</v>
      </c>
      <c r="L4" s="4">
        <v>1.0134107368307617E-3</v>
      </c>
      <c r="M4" s="2">
        <f t="shared" ref="M4:N19" si="3">$B$1*E4</f>
        <v>-5.5641166913977835E-4</v>
      </c>
      <c r="N4" s="2">
        <f t="shared" si="3"/>
        <v>-3.2124442695809994E-4</v>
      </c>
      <c r="O4">
        <f>'AA2'!G4-'AA2'!$G$3</f>
        <v>-0.13558020317486807</v>
      </c>
      <c r="P4">
        <f>'AA2'!I4-'AA2'!$I$3</f>
        <v>-8.5473565044594579E-2</v>
      </c>
      <c r="Q4">
        <f>'AA2'!K4-'AA2'!$K$3</f>
        <v>2.5387983224845811E-2</v>
      </c>
      <c r="R4">
        <f t="shared" ref="R4:T19" si="4">O4-AVERAGE($O4:$Q4)</f>
        <v>-7.0358274843329127E-2</v>
      </c>
      <c r="S4">
        <f t="shared" si="0"/>
        <v>-2.0251636713055632E-2</v>
      </c>
      <c r="T4">
        <f t="shared" si="0"/>
        <v>9.0609911556384759E-2</v>
      </c>
      <c r="U4" s="22">
        <f>SUM(R4*Calibration!$A$11+S4*Calibration!$B$11+T4*Calibration!$C$11)</f>
        <v>4.2697324706103891E-5</v>
      </c>
      <c r="V4" s="3">
        <f>SUM(R4*Calibration!$A$12+S4*Calibration!$B$12+T4*Calibration!$C$12)</f>
        <v>-7.5507977768773899E-5</v>
      </c>
      <c r="W4" s="26">
        <f t="shared" ref="W4:W37" si="5">SQRT(U4^2+V4^2)*$B$1*1000</f>
        <v>0.76768413003272074</v>
      </c>
      <c r="X4" s="26">
        <f t="shared" ref="X4:X37" si="6">IF(W4=0,0,1/W4)</f>
        <v>1.3026190862606177</v>
      </c>
      <c r="Y4" s="3">
        <f t="shared" ref="Y4:Y37" si="7">(E4-U4)^2+(F4-V4)^2</f>
        <v>1.2682109572152158E-8</v>
      </c>
      <c r="Z4" s="26">
        <f t="shared" ref="Z4:Z37" si="8">-D4*$B$1*1000</f>
        <v>0.64248885391620003</v>
      </c>
      <c r="AA4" s="26">
        <f t="shared" ref="AA4:AA37" si="9">1/Z4</f>
        <v>1.556447234694643</v>
      </c>
      <c r="AB4" s="1">
        <f t="shared" ref="AB4:AB37" si="10">SQRT(Y4)*8.85*1000</f>
        <v>0.99664162413822932</v>
      </c>
    </row>
    <row r="5" spans="1:29" x14ac:dyDescent="0.3">
      <c r="A5">
        <v>30</v>
      </c>
      <c r="B5">
        <v>20</v>
      </c>
      <c r="C5">
        <v>3</v>
      </c>
      <c r="D5" s="20">
        <v>-1.222424E-4</v>
      </c>
      <c r="E5" s="3">
        <f t="shared" si="1"/>
        <v>-1.0586502381957887E-4</v>
      </c>
      <c r="F5" s="3">
        <f t="shared" si="2"/>
        <v>-6.1121199999999987E-5</v>
      </c>
      <c r="G5" s="5">
        <v>1560.2613161341762</v>
      </c>
      <c r="H5">
        <v>1.0557201579149732E-3</v>
      </c>
      <c r="I5">
        <v>1560.4477435176073</v>
      </c>
      <c r="J5">
        <v>9.8904756902879116E-4</v>
      </c>
      <c r="K5">
        <v>1560.2493948830556</v>
      </c>
      <c r="L5" s="4">
        <v>9.3402454552223512E-4</v>
      </c>
      <c r="M5" s="2">
        <f t="shared" si="3"/>
        <v>-9.3690546080327296E-4</v>
      </c>
      <c r="N5" s="2">
        <f t="shared" si="3"/>
        <v>-5.409226199999999E-4</v>
      </c>
      <c r="O5">
        <f>'AA2'!G5-'AA2'!$G$3</f>
        <v>-0.33640370418493148</v>
      </c>
      <c r="P5">
        <f>'AA2'!I5-'AA2'!$I$3</f>
        <v>0.13660602588129223</v>
      </c>
      <c r="Q5">
        <f>'AA2'!K5-'AA2'!$K$3</f>
        <v>-0.20390036719982163</v>
      </c>
      <c r="R5">
        <f t="shared" si="4"/>
        <v>-0.20183768901711119</v>
      </c>
      <c r="S5">
        <f t="shared" si="0"/>
        <v>0.27117204104911252</v>
      </c>
      <c r="T5">
        <f t="shared" si="0"/>
        <v>-6.9334352032001334E-2</v>
      </c>
      <c r="U5" s="22">
        <f>SUM(R5*Calibration!$A$11+S5*Calibration!$B$11+T5*Calibration!$C$11)</f>
        <v>-2.5775581259628933E-4</v>
      </c>
      <c r="V5" s="3">
        <f>SUM(R5*Calibration!$A$12+S5*Calibration!$B$12+T5*Calibration!$C$12)</f>
        <v>-3.0378774934443061E-4</v>
      </c>
      <c r="W5" s="26">
        <f t="shared" si="5"/>
        <v>3.5258677181057982</v>
      </c>
      <c r="X5" s="26">
        <f t="shared" si="6"/>
        <v>0.28361812749379889</v>
      </c>
      <c r="Y5" s="3">
        <f t="shared" si="7"/>
        <v>8.195786588594425E-8</v>
      </c>
      <c r="Z5" s="26">
        <f t="shared" si="8"/>
        <v>1.08184524</v>
      </c>
      <c r="AA5" s="26">
        <f t="shared" si="9"/>
        <v>0.92434662835878445</v>
      </c>
      <c r="AB5" s="1">
        <f t="shared" si="10"/>
        <v>2.5336031557550345</v>
      </c>
    </row>
    <row r="6" spans="1:29" x14ac:dyDescent="0.3">
      <c r="A6">
        <v>30</v>
      </c>
      <c r="B6">
        <v>45</v>
      </c>
      <c r="C6">
        <v>0</v>
      </c>
      <c r="D6" s="20">
        <v>-5.7906851238000001E-5</v>
      </c>
      <c r="E6" s="3">
        <f t="shared" si="1"/>
        <v>-5.0148804225274376E-5</v>
      </c>
      <c r="F6" s="3">
        <f t="shared" si="2"/>
        <v>-2.8953425618999997E-5</v>
      </c>
      <c r="G6" s="5">
        <v>1560.4507418306621</v>
      </c>
      <c r="H6">
        <v>9.8769167946639565E-4</v>
      </c>
      <c r="I6">
        <v>1560.2086251269134</v>
      </c>
      <c r="J6">
        <v>9.8894923972346247E-4</v>
      </c>
      <c r="K6">
        <v>1560.3280156526514</v>
      </c>
      <c r="L6" s="4">
        <v>1.065796128054749E-3</v>
      </c>
      <c r="M6" s="2">
        <f t="shared" si="3"/>
        <v>-4.438169173936782E-4</v>
      </c>
      <c r="N6" s="2">
        <f t="shared" si="3"/>
        <v>-2.5623781672814999E-4</v>
      </c>
      <c r="O6">
        <f>G6-$G$6</f>
        <v>0</v>
      </c>
      <c r="P6">
        <f>I6-$I$6</f>
        <v>0</v>
      </c>
      <c r="Q6">
        <f>K6-$K$6</f>
        <v>0</v>
      </c>
      <c r="R6">
        <f t="shared" si="4"/>
        <v>0</v>
      </c>
      <c r="S6">
        <f t="shared" si="0"/>
        <v>0</v>
      </c>
      <c r="T6">
        <f t="shared" si="0"/>
        <v>0</v>
      </c>
      <c r="U6" s="22">
        <f>SUM(R6*Calibration!$A$11+S6*Calibration!$B$11+T6*Calibration!$C$11)</f>
        <v>0</v>
      </c>
      <c r="V6" s="3">
        <f>SUM(R6*Calibration!$A$12+S6*Calibration!$B$12+T6*Calibration!$C$12)</f>
        <v>0</v>
      </c>
      <c r="W6" s="26">
        <f t="shared" si="5"/>
        <v>0</v>
      </c>
      <c r="X6" s="26">
        <f t="shared" si="6"/>
        <v>0</v>
      </c>
      <c r="Y6" s="3">
        <f t="shared" si="7"/>
        <v>3.3532034202998624E-9</v>
      </c>
      <c r="Z6" s="26">
        <f t="shared" si="8"/>
        <v>0.51247563345629998</v>
      </c>
      <c r="AA6" s="26">
        <f t="shared" si="9"/>
        <v>1.9513122863143353</v>
      </c>
      <c r="AB6" s="1">
        <f t="shared" si="10"/>
        <v>0.51247563345629998</v>
      </c>
    </row>
    <row r="7" spans="1:29" x14ac:dyDescent="0.3">
      <c r="A7">
        <v>30</v>
      </c>
      <c r="B7">
        <v>45</v>
      </c>
      <c r="C7">
        <v>1</v>
      </c>
      <c r="D7" s="20">
        <v>-9.4992115173000004E-5</v>
      </c>
      <c r="E7" s="3">
        <f t="shared" si="1"/>
        <v>-8.2265584899035238E-5</v>
      </c>
      <c r="F7" s="3">
        <f t="shared" si="2"/>
        <v>-4.7496057586499995E-5</v>
      </c>
      <c r="G7" s="5">
        <v>1560.4308110596537</v>
      </c>
      <c r="H7">
        <v>1.0631515916103874E-3</v>
      </c>
      <c r="I7">
        <v>1560.2313082363989</v>
      </c>
      <c r="J7">
        <v>9.5558045463569935E-4</v>
      </c>
      <c r="K7">
        <v>1560.3186515485936</v>
      </c>
      <c r="L7" s="4">
        <v>1.1368100256177395E-3</v>
      </c>
      <c r="M7" s="2">
        <f t="shared" si="3"/>
        <v>-7.280504263564618E-4</v>
      </c>
      <c r="N7" s="2">
        <f t="shared" si="3"/>
        <v>-4.2034010964052496E-4</v>
      </c>
      <c r="O7">
        <f t="shared" ref="O7:O9" si="11">G7-$G$6</f>
        <v>-1.9930771008375814E-2</v>
      </c>
      <c r="P7">
        <f t="shared" ref="P7:P9" si="12">I7-$I$6</f>
        <v>2.268310948556973E-2</v>
      </c>
      <c r="Q7">
        <f t="shared" ref="Q7:Q9" si="13">K7-$K$6</f>
        <v>-9.3641040577949752E-3</v>
      </c>
      <c r="R7">
        <f t="shared" si="4"/>
        <v>-1.7726849148175461E-2</v>
      </c>
      <c r="S7">
        <f t="shared" si="0"/>
        <v>2.4887031345770083E-2</v>
      </c>
      <c r="T7">
        <f t="shared" si="0"/>
        <v>-7.1601821975946223E-3</v>
      </c>
      <c r="U7" s="22">
        <f>SUM(R7*Calibration!$A$11+S7*Calibration!$B$11+T7*Calibration!$C$11)</f>
        <v>-2.3874481651200513E-5</v>
      </c>
      <c r="V7" s="3">
        <f>SUM(R7*Calibration!$A$12+S7*Calibration!$B$12+T7*Calibration!$C$12)</f>
        <v>-2.6964330830018963E-5</v>
      </c>
      <c r="W7" s="26">
        <f t="shared" si="5"/>
        <v>0.31873100361293544</v>
      </c>
      <c r="X7" s="26">
        <f t="shared" si="6"/>
        <v>3.1374418825424106</v>
      </c>
      <c r="Y7" s="3">
        <f t="shared" si="7"/>
        <v>3.8310727421020941E-9</v>
      </c>
      <c r="Z7" s="26">
        <f t="shared" si="8"/>
        <v>0.84068021928105008</v>
      </c>
      <c r="AA7" s="26">
        <f t="shared" si="9"/>
        <v>1.1895129409077809</v>
      </c>
      <c r="AB7" s="1">
        <f t="shared" si="10"/>
        <v>0.54777659209142116</v>
      </c>
    </row>
    <row r="8" spans="1:29" x14ac:dyDescent="0.3">
      <c r="A8">
        <v>30</v>
      </c>
      <c r="B8">
        <v>45</v>
      </c>
      <c r="C8">
        <v>5</v>
      </c>
      <c r="D8" s="20">
        <v>-3.6199698458999998E-4</v>
      </c>
      <c r="E8" s="3">
        <f t="shared" si="1"/>
        <v>-3.1349858474830398E-4</v>
      </c>
      <c r="F8" s="3">
        <f t="shared" si="2"/>
        <v>-1.8099849229499996E-4</v>
      </c>
      <c r="G8" s="5">
        <v>1560.3383367865029</v>
      </c>
      <c r="H8">
        <v>1.1244332052580555E-3</v>
      </c>
      <c r="I8">
        <v>1560.3958084028957</v>
      </c>
      <c r="J8">
        <v>1.4488790389689064E-3</v>
      </c>
      <c r="K8">
        <v>1560.2310674645721</v>
      </c>
      <c r="L8" s="4">
        <v>9.6290385112783681E-4</v>
      </c>
      <c r="M8" s="2">
        <f t="shared" si="3"/>
        <v>-2.7744624750224902E-3</v>
      </c>
      <c r="N8" s="2">
        <f t="shared" si="3"/>
        <v>-1.6018366568107496E-3</v>
      </c>
      <c r="O8">
        <f t="shared" si="11"/>
        <v>-0.11240504415923169</v>
      </c>
      <c r="P8">
        <f t="shared" si="12"/>
        <v>0.18718327598230644</v>
      </c>
      <c r="Q8">
        <f t="shared" si="13"/>
        <v>-9.6948188079295505E-2</v>
      </c>
      <c r="R8">
        <f t="shared" si="4"/>
        <v>-0.10501505874049144</v>
      </c>
      <c r="S8">
        <f t="shared" si="0"/>
        <v>0.19457326140104669</v>
      </c>
      <c r="T8">
        <f t="shared" si="0"/>
        <v>-8.9558202660555253E-2</v>
      </c>
      <c r="U8" s="22">
        <f>SUM(R8*Calibration!$A$11+S8*Calibration!$B$11+T8*Calibration!$C$11)</f>
        <v>-1.9587271497662745E-4</v>
      </c>
      <c r="V8" s="3">
        <f>SUM(R8*Calibration!$A$12+S8*Calibration!$B$12+T8*Calibration!$C$12)</f>
        <v>-1.7221952520486201E-4</v>
      </c>
      <c r="W8" s="26">
        <f t="shared" si="5"/>
        <v>2.3082334673035789</v>
      </c>
      <c r="X8" s="26">
        <f t="shared" si="6"/>
        <v>0.43323173940813497</v>
      </c>
      <c r="Y8" s="3">
        <f t="shared" si="7"/>
        <v>1.3912915502713132E-8</v>
      </c>
      <c r="Z8" s="26">
        <f t="shared" si="8"/>
        <v>3.2036733136214997</v>
      </c>
      <c r="AA8" s="26">
        <f t="shared" si="9"/>
        <v>0.31214168927529601</v>
      </c>
      <c r="AB8" s="1">
        <f t="shared" si="10"/>
        <v>1.0438842485933242</v>
      </c>
    </row>
    <row r="9" spans="1:29" x14ac:dyDescent="0.3">
      <c r="A9">
        <v>30</v>
      </c>
      <c r="B9">
        <v>45</v>
      </c>
      <c r="C9">
        <v>9</v>
      </c>
      <c r="D9" s="20">
        <v>-4.8532080000000002E-4</v>
      </c>
      <c r="E9" s="3">
        <f t="shared" si="1"/>
        <v>-4.2030014178498683E-4</v>
      </c>
      <c r="F9" s="3">
        <f t="shared" si="2"/>
        <v>-2.4266039999999998E-4</v>
      </c>
      <c r="G9" s="5">
        <v>1560.2789322411065</v>
      </c>
      <c r="H9">
        <v>9.5310125258100465E-4</v>
      </c>
      <c r="I9">
        <v>1560.4943455042862</v>
      </c>
      <c r="J9">
        <v>1.1765180415404201E-3</v>
      </c>
      <c r="K9">
        <v>1560.2015256181592</v>
      </c>
      <c r="L9" s="4">
        <v>1.1151761146189201E-3</v>
      </c>
      <c r="M9" s="2">
        <f t="shared" si="3"/>
        <v>-3.719656254797133E-3</v>
      </c>
      <c r="N9" s="2">
        <f t="shared" si="3"/>
        <v>-2.1475445399999999E-3</v>
      </c>
      <c r="O9">
        <f t="shared" si="11"/>
        <v>-0.1718095895555507</v>
      </c>
      <c r="P9">
        <f t="shared" si="12"/>
        <v>0.28572037737285427</v>
      </c>
      <c r="Q9">
        <f t="shared" si="13"/>
        <v>-0.12649003449223528</v>
      </c>
      <c r="R9">
        <f t="shared" si="4"/>
        <v>-0.16761650733057346</v>
      </c>
      <c r="S9">
        <f t="shared" si="0"/>
        <v>0.28991345959783149</v>
      </c>
      <c r="T9">
        <f t="shared" si="0"/>
        <v>-0.12229695226725805</v>
      </c>
      <c r="U9" s="22">
        <f>SUM(R9*Calibration!$A$11+S9*Calibration!$B$11+T9*Calibration!$C$11)</f>
        <v>-2.8879093567622262E-4</v>
      </c>
      <c r="V9" s="3">
        <f>SUM(R9*Calibration!$A$12+S9*Calibration!$B$12+T9*Calibration!$C$12)</f>
        <v>-2.6941590108888299E-4</v>
      </c>
      <c r="W9" s="26">
        <f t="shared" si="5"/>
        <v>3.4953033521640204</v>
      </c>
      <c r="X9" s="26">
        <f t="shared" si="6"/>
        <v>0.2860982007129303</v>
      </c>
      <c r="Y9" s="3">
        <f t="shared" si="7"/>
        <v>1.8010528129874645E-8</v>
      </c>
      <c r="Z9" s="26">
        <f t="shared" si="8"/>
        <v>4.2950890799999994</v>
      </c>
      <c r="AA9" s="26">
        <f t="shared" si="9"/>
        <v>0.23282404191719352</v>
      </c>
      <c r="AB9" s="1">
        <f t="shared" si="10"/>
        <v>1.1876992841001912</v>
      </c>
    </row>
    <row r="10" spans="1:29" x14ac:dyDescent="0.3">
      <c r="A10">
        <v>60</v>
      </c>
      <c r="B10">
        <v>20</v>
      </c>
      <c r="C10">
        <v>0</v>
      </c>
      <c r="D10" s="20">
        <v>-6.5812015831000003E-5</v>
      </c>
      <c r="E10" s="3">
        <f t="shared" si="1"/>
        <v>-3.2906007915500008E-5</v>
      </c>
      <c r="F10" s="3">
        <f t="shared" si="2"/>
        <v>-5.6994877583909646E-5</v>
      </c>
      <c r="G10" s="5">
        <v>1560.4491923875332</v>
      </c>
      <c r="H10">
        <v>1.0094245535933347E-3</v>
      </c>
      <c r="I10">
        <v>1560.2142320847634</v>
      </c>
      <c r="J10">
        <v>8.9255977707449374E-4</v>
      </c>
      <c r="K10">
        <v>1560.3340589718491</v>
      </c>
      <c r="L10" s="4">
        <v>1.0370420274982521E-3</v>
      </c>
      <c r="M10" s="2">
        <f t="shared" si="3"/>
        <v>-2.9121817005217508E-4</v>
      </c>
      <c r="N10" s="2">
        <f t="shared" si="3"/>
        <v>-5.0440466661760038E-4</v>
      </c>
      <c r="O10">
        <f>G10-$G$10</f>
        <v>0</v>
      </c>
      <c r="P10">
        <f>I10-$I$10</f>
        <v>0</v>
      </c>
      <c r="Q10">
        <f>K10-$K$10</f>
        <v>0</v>
      </c>
      <c r="R10">
        <f t="shared" si="4"/>
        <v>0</v>
      </c>
      <c r="S10">
        <f t="shared" si="0"/>
        <v>0</v>
      </c>
      <c r="T10">
        <f t="shared" si="0"/>
        <v>0</v>
      </c>
      <c r="U10" s="22">
        <f>SUM(R10*Calibration!$A$11+S10*Calibration!$B$11+T10*Calibration!$C$11)</f>
        <v>0</v>
      </c>
      <c r="V10" s="3">
        <f>SUM(R10*Calibration!$A$12+S10*Calibration!$B$12+T10*Calibration!$C$12)</f>
        <v>0</v>
      </c>
      <c r="W10" s="26">
        <f t="shared" si="5"/>
        <v>0</v>
      </c>
      <c r="X10" s="26">
        <f t="shared" si="6"/>
        <v>0</v>
      </c>
      <c r="Y10" s="3">
        <f t="shared" si="7"/>
        <v>4.331221427739795E-9</v>
      </c>
      <c r="Z10" s="26">
        <f t="shared" si="8"/>
        <v>0.58243634010435008</v>
      </c>
      <c r="AA10" s="26">
        <f t="shared" si="9"/>
        <v>1.716925835741703</v>
      </c>
      <c r="AB10" s="1">
        <f t="shared" si="10"/>
        <v>0.58243634010435008</v>
      </c>
    </row>
    <row r="11" spans="1:29" x14ac:dyDescent="0.3">
      <c r="A11">
        <v>60</v>
      </c>
      <c r="B11">
        <v>20</v>
      </c>
      <c r="C11">
        <v>1</v>
      </c>
      <c r="D11" s="20">
        <v>-8.6623426858999997E-5</v>
      </c>
      <c r="E11" s="3">
        <f t="shared" si="1"/>
        <v>-4.3311713429500005E-5</v>
      </c>
      <c r="F11" s="3">
        <f t="shared" si="2"/>
        <v>-7.5018088222757258E-5</v>
      </c>
      <c r="G11" s="5">
        <v>1560.3623070978106</v>
      </c>
      <c r="H11">
        <v>1.0455813125447744E-3</v>
      </c>
      <c r="I11">
        <v>1560.2376797403165</v>
      </c>
      <c r="J11">
        <v>8.2670980974647551E-4</v>
      </c>
      <c r="K11">
        <v>1560.3782108277244</v>
      </c>
      <c r="L11" s="4">
        <v>1.066790749596432E-3</v>
      </c>
      <c r="M11" s="2">
        <f t="shared" si="3"/>
        <v>-3.8330866385107503E-4</v>
      </c>
      <c r="N11" s="2">
        <f t="shared" si="3"/>
        <v>-6.639100807714017E-4</v>
      </c>
      <c r="O11">
        <f t="shared" ref="O11:O12" si="14">G11-$G$10</f>
        <v>-8.6885289722658854E-2</v>
      </c>
      <c r="P11">
        <f t="shared" ref="P11:P12" si="15">I11-$I$10</f>
        <v>2.3447655553127333E-2</v>
      </c>
      <c r="Q11">
        <f t="shared" ref="Q11:Q12" si="16">K11-$K$10</f>
        <v>4.4151855875270485E-2</v>
      </c>
      <c r="R11">
        <f t="shared" si="4"/>
        <v>-8.045669695790518E-2</v>
      </c>
      <c r="S11">
        <f t="shared" si="0"/>
        <v>2.9876248317881011E-2</v>
      </c>
      <c r="T11">
        <f t="shared" si="0"/>
        <v>5.0580448640024166E-2</v>
      </c>
      <c r="U11" s="22">
        <f>SUM(R11*Calibration!$A$11+S11*Calibration!$B$11+T11*Calibration!$C$11)</f>
        <v>-1.2419245272905519E-5</v>
      </c>
      <c r="V11" s="3">
        <f>SUM(R11*Calibration!$A$12+S11*Calibration!$B$12+T11*Calibration!$C$12)</f>
        <v>-1.0038696298805841E-4</v>
      </c>
      <c r="W11" s="26">
        <f t="shared" si="5"/>
        <v>0.89519751359912592</v>
      </c>
      <c r="X11" s="26">
        <f t="shared" si="6"/>
        <v>1.1170719140846554</v>
      </c>
      <c r="Y11" s="3">
        <f t="shared" si="7"/>
        <v>1.5979243956637376E-9</v>
      </c>
      <c r="Z11" s="26">
        <f t="shared" si="8"/>
        <v>0.76661732770214996</v>
      </c>
      <c r="AA11" s="26">
        <f t="shared" si="9"/>
        <v>1.3044317730169086</v>
      </c>
      <c r="AB11" s="1">
        <f t="shared" si="10"/>
        <v>0.35377031175520235</v>
      </c>
    </row>
    <row r="12" spans="1:29" x14ac:dyDescent="0.3">
      <c r="A12">
        <v>60</v>
      </c>
      <c r="B12">
        <v>20</v>
      </c>
      <c r="C12">
        <v>3</v>
      </c>
      <c r="D12" s="20">
        <v>-1.37486E-4</v>
      </c>
      <c r="E12" s="3">
        <f t="shared" si="1"/>
        <v>-6.8743000000000016E-5</v>
      </c>
      <c r="F12" s="3">
        <f t="shared" si="2"/>
        <v>-1.1906636866470732E-4</v>
      </c>
      <c r="G12" s="5">
        <v>1560.1645014586277</v>
      </c>
      <c r="H12">
        <v>1.1277867080780239E-3</v>
      </c>
      <c r="I12">
        <v>1560.4006799837462</v>
      </c>
      <c r="J12">
        <v>8.2983000711307536E-4</v>
      </c>
      <c r="K12">
        <v>1560.3824811754691</v>
      </c>
      <c r="L12" s="4">
        <v>1.0240596064841187E-3</v>
      </c>
      <c r="M12" s="2">
        <f t="shared" si="3"/>
        <v>-6.0837555000000016E-4</v>
      </c>
      <c r="N12" s="2">
        <f t="shared" si="3"/>
        <v>-1.0537373626826598E-3</v>
      </c>
      <c r="O12">
        <f t="shared" si="14"/>
        <v>-0.28469092890554748</v>
      </c>
      <c r="P12">
        <f t="shared" si="15"/>
        <v>0.18644789898280578</v>
      </c>
      <c r="Q12">
        <f t="shared" si="16"/>
        <v>4.8422203620020809E-2</v>
      </c>
      <c r="R12">
        <f t="shared" si="4"/>
        <v>-0.26808398680464052</v>
      </c>
      <c r="S12">
        <f t="shared" si="0"/>
        <v>0.20305484108371274</v>
      </c>
      <c r="T12">
        <f t="shared" si="0"/>
        <v>6.5029145720927772E-2</v>
      </c>
      <c r="U12" s="22">
        <f>SUM(R12*Calibration!$A$11+S12*Calibration!$B$11+T12*Calibration!$C$11)</f>
        <v>-1.6091143001348068E-4</v>
      </c>
      <c r="V12" s="3">
        <f>SUM(R12*Calibration!$A$12+S12*Calibration!$B$12+T12*Calibration!$C$12)</f>
        <v>-3.6189653415857756E-4</v>
      </c>
      <c r="W12" s="26">
        <f t="shared" si="5"/>
        <v>3.505109393842182</v>
      </c>
      <c r="X12" s="26">
        <f t="shared" si="6"/>
        <v>0.28529780033593588</v>
      </c>
      <c r="Y12" s="3">
        <f t="shared" si="7"/>
        <v>6.7461508764930296E-8</v>
      </c>
      <c r="Z12" s="26">
        <f t="shared" si="8"/>
        <v>1.2167511</v>
      </c>
      <c r="AA12" s="26">
        <f t="shared" si="9"/>
        <v>0.82186077333318208</v>
      </c>
      <c r="AB12" s="1">
        <f t="shared" si="10"/>
        <v>2.2986417772765839</v>
      </c>
    </row>
    <row r="13" spans="1:29" x14ac:dyDescent="0.3">
      <c r="A13">
        <v>60</v>
      </c>
      <c r="B13">
        <v>45</v>
      </c>
      <c r="C13">
        <v>0</v>
      </c>
      <c r="D13" s="20">
        <v>-7.5915651380999995E-5</v>
      </c>
      <c r="E13" s="3">
        <f t="shared" si="1"/>
        <v>-3.7957825690500004E-5</v>
      </c>
      <c r="F13" s="3">
        <f t="shared" si="2"/>
        <v>-6.5744882640789192E-5</v>
      </c>
      <c r="G13" s="5">
        <v>1560.4526940899389</v>
      </c>
      <c r="H13">
        <v>9.9181421467514825E-4</v>
      </c>
      <c r="I13">
        <v>1560.2135512979871</v>
      </c>
      <c r="J13">
        <v>8.9488791388834784E-4</v>
      </c>
      <c r="K13">
        <v>1560.3316533692007</v>
      </c>
      <c r="L13" s="4">
        <v>1.1357428734613396E-3</v>
      </c>
      <c r="M13" s="2">
        <f t="shared" si="3"/>
        <v>-3.3592675736092501E-4</v>
      </c>
      <c r="N13" s="2">
        <f t="shared" si="3"/>
        <v>-5.8184221137098436E-4</v>
      </c>
      <c r="O13">
        <f>G13-$G$13</f>
        <v>0</v>
      </c>
      <c r="P13">
        <f>I13-$I$13</f>
        <v>0</v>
      </c>
      <c r="Q13">
        <f>K13-$K$13</f>
        <v>0</v>
      </c>
      <c r="R13">
        <f t="shared" si="4"/>
        <v>0</v>
      </c>
      <c r="S13">
        <f t="shared" si="0"/>
        <v>0</v>
      </c>
      <c r="T13">
        <f t="shared" si="0"/>
        <v>0</v>
      </c>
      <c r="U13" s="22">
        <f>SUM(R13*Calibration!$A$11+S13*Calibration!$B$11+T13*Calibration!$C$11)</f>
        <v>0</v>
      </c>
      <c r="V13" s="3">
        <f>SUM(R13*Calibration!$A$12+S13*Calibration!$B$12+T13*Calibration!$C$12)</f>
        <v>0</v>
      </c>
      <c r="W13" s="26">
        <f t="shared" si="5"/>
        <v>0</v>
      </c>
      <c r="X13" s="26">
        <f t="shared" si="6"/>
        <v>0</v>
      </c>
      <c r="Y13" s="3">
        <f t="shared" si="7"/>
        <v>5.7631861246015258E-9</v>
      </c>
      <c r="Z13" s="26">
        <f t="shared" si="8"/>
        <v>0.67185351472184995</v>
      </c>
      <c r="AA13" s="26">
        <f t="shared" si="9"/>
        <v>1.4884196898396878</v>
      </c>
      <c r="AB13" s="1">
        <f t="shared" si="10"/>
        <v>0.67185351472184995</v>
      </c>
    </row>
    <row r="14" spans="1:29" x14ac:dyDescent="0.3">
      <c r="A14">
        <v>60</v>
      </c>
      <c r="B14">
        <v>45</v>
      </c>
      <c r="C14">
        <v>1</v>
      </c>
      <c r="D14" s="20">
        <v>-1.1463316574E-4</v>
      </c>
      <c r="E14" s="3">
        <f t="shared" si="1"/>
        <v>-5.7316582870000012E-5</v>
      </c>
      <c r="F14" s="3">
        <f t="shared" si="2"/>
        <v>-9.9275233647071973E-5</v>
      </c>
      <c r="G14" s="5">
        <v>1560.4190750522262</v>
      </c>
      <c r="H14">
        <v>1.0525083212833246E-3</v>
      </c>
      <c r="I14">
        <v>1560.2266846009011</v>
      </c>
      <c r="J14">
        <v>9.4483136575119607E-4</v>
      </c>
      <c r="K14">
        <v>1560.3350318130529</v>
      </c>
      <c r="L14" s="4">
        <v>9.9479486357443854E-4</v>
      </c>
      <c r="M14" s="2">
        <f t="shared" si="3"/>
        <v>-5.0725175839950011E-4</v>
      </c>
      <c r="N14" s="2">
        <f t="shared" si="3"/>
        <v>-8.7858581777658688E-4</v>
      </c>
      <c r="O14">
        <f t="shared" ref="O14:O16" si="17">G14-$G$13</f>
        <v>-3.3619037712696809E-2</v>
      </c>
      <c r="P14">
        <f t="shared" ref="P14:P16" si="18">I14-$I$13</f>
        <v>1.3133302913956868E-2</v>
      </c>
      <c r="Q14">
        <f t="shared" ref="Q14:Q16" si="19">K14-$K$13</f>
        <v>3.3784438521706761E-3</v>
      </c>
      <c r="R14">
        <f t="shared" si="4"/>
        <v>-2.7916607397173721E-2</v>
      </c>
      <c r="S14">
        <f t="shared" si="0"/>
        <v>1.8835733229479956E-2</v>
      </c>
      <c r="T14">
        <f t="shared" si="0"/>
        <v>9.0808741676937643E-3</v>
      </c>
      <c r="U14" s="22">
        <f>SUM(R14*Calibration!$A$11+S14*Calibration!$B$11+T14*Calibration!$C$11)</f>
        <v>-1.4089701024507448E-5</v>
      </c>
      <c r="V14" s="3">
        <f>SUM(R14*Calibration!$A$12+S14*Calibration!$B$12+T14*Calibration!$C$12)</f>
        <v>-3.7074297272148593E-5</v>
      </c>
      <c r="W14" s="26">
        <f t="shared" si="5"/>
        <v>0.35100300432920295</v>
      </c>
      <c r="X14" s="26">
        <f t="shared" si="6"/>
        <v>2.8489784636205218</v>
      </c>
      <c r="Y14" s="3">
        <f t="shared" si="7"/>
        <v>5.7375198000014416E-9</v>
      </c>
      <c r="Z14" s="26">
        <f t="shared" si="8"/>
        <v>1.014503516799</v>
      </c>
      <c r="AA14" s="26">
        <f t="shared" si="9"/>
        <v>0.98570382797216705</v>
      </c>
      <c r="AB14" s="1">
        <f t="shared" si="10"/>
        <v>0.67035579697322878</v>
      </c>
    </row>
    <row r="15" spans="1:29" x14ac:dyDescent="0.3">
      <c r="A15">
        <v>60</v>
      </c>
      <c r="B15">
        <v>45</v>
      </c>
      <c r="C15">
        <v>5</v>
      </c>
      <c r="D15" s="20">
        <v>-3.7057940396999998E-4</v>
      </c>
      <c r="E15" s="3">
        <f t="shared" si="1"/>
        <v>-1.8528970198500004E-4</v>
      </c>
      <c r="F15" s="3">
        <f t="shared" si="2"/>
        <v>-3.2093117795731582E-4</v>
      </c>
      <c r="G15" s="5">
        <v>1560.2444541849911</v>
      </c>
      <c r="H15">
        <v>1.1425584525348552E-3</v>
      </c>
      <c r="I15">
        <v>1560.3833831826817</v>
      </c>
      <c r="J15">
        <v>1.7453702484625008E-3</v>
      </c>
      <c r="K15">
        <v>1560.3257500048019</v>
      </c>
      <c r="L15" s="4">
        <v>1.2523617237197254E-3</v>
      </c>
      <c r="M15" s="2">
        <f t="shared" si="3"/>
        <v>-1.6398138625672504E-3</v>
      </c>
      <c r="N15" s="2">
        <f t="shared" si="3"/>
        <v>-2.8402409249222446E-3</v>
      </c>
      <c r="O15">
        <f t="shared" si="17"/>
        <v>-0.2082399049477317</v>
      </c>
      <c r="P15">
        <f t="shared" si="18"/>
        <v>0.16983188469453125</v>
      </c>
      <c r="Q15">
        <f t="shared" si="19"/>
        <v>-5.9033643988186668E-3</v>
      </c>
      <c r="R15">
        <f t="shared" si="4"/>
        <v>-0.19346944339705865</v>
      </c>
      <c r="S15">
        <f t="shared" si="0"/>
        <v>0.1846023462452043</v>
      </c>
      <c r="T15">
        <f t="shared" si="0"/>
        <v>8.867097151854372E-3</v>
      </c>
      <c r="U15" s="22">
        <f>SUM(R15*Calibration!$A$11+S15*Calibration!$B$11+T15*Calibration!$C$11)</f>
        <v>-1.6008101203266763E-4</v>
      </c>
      <c r="V15" s="3">
        <f>SUM(R15*Calibration!$A$12+S15*Calibration!$B$12+T15*Calibration!$C$12)</f>
        <v>-2.7124909543245956E-4</v>
      </c>
      <c r="W15" s="26">
        <f t="shared" si="5"/>
        <v>2.7874269167529544</v>
      </c>
      <c r="X15" s="26">
        <f t="shared" si="6"/>
        <v>0.35875380049959837</v>
      </c>
      <c r="Y15" s="3">
        <f t="shared" si="7"/>
        <v>3.1037873731194525E-9</v>
      </c>
      <c r="Z15" s="26">
        <f t="shared" si="8"/>
        <v>3.2796277251344996</v>
      </c>
      <c r="AA15" s="26">
        <f t="shared" si="9"/>
        <v>0.30491265588962213</v>
      </c>
      <c r="AB15" s="1">
        <f t="shared" si="10"/>
        <v>0.49304805701995047</v>
      </c>
    </row>
    <row r="16" spans="1:29" x14ac:dyDescent="0.3">
      <c r="A16">
        <v>60</v>
      </c>
      <c r="B16">
        <v>45</v>
      </c>
      <c r="C16">
        <v>9</v>
      </c>
      <c r="D16" s="20">
        <v>-4.9019139999999998E-4</v>
      </c>
      <c r="E16" s="3">
        <f t="shared" si="1"/>
        <v>-2.4509570000000005E-4</v>
      </c>
      <c r="F16" s="3">
        <f t="shared" si="2"/>
        <v>-4.2451820511665926E-4</v>
      </c>
      <c r="G16" s="5">
        <v>1560.1474416164692</v>
      </c>
      <c r="H16">
        <v>1.2599440916034564E-3</v>
      </c>
      <c r="I16">
        <v>1560.4583781992644</v>
      </c>
      <c r="J16">
        <v>1.1920680399921844E-3</v>
      </c>
      <c r="K16">
        <v>1560.3390144123746</v>
      </c>
      <c r="L16" s="4">
        <v>1.0584776286003833E-3</v>
      </c>
      <c r="M16" s="2">
        <f t="shared" si="3"/>
        <v>-2.1690969450000003E-3</v>
      </c>
      <c r="N16" s="2">
        <f t="shared" si="3"/>
        <v>-3.7569861152824341E-3</v>
      </c>
      <c r="O16">
        <f t="shared" si="17"/>
        <v>-0.30525247346963624</v>
      </c>
      <c r="P16">
        <f t="shared" si="18"/>
        <v>0.24482690127729256</v>
      </c>
      <c r="Q16">
        <f t="shared" si="19"/>
        <v>7.361043173887083E-3</v>
      </c>
      <c r="R16">
        <f t="shared" si="4"/>
        <v>-0.28756429713015069</v>
      </c>
      <c r="S16">
        <f t="shared" si="0"/>
        <v>0.26251507761677811</v>
      </c>
      <c r="T16">
        <f t="shared" si="0"/>
        <v>2.5049219513372616E-2</v>
      </c>
      <c r="U16" s="22">
        <f>SUM(R16*Calibration!$A$11+S16*Calibration!$B$11+T16*Calibration!$C$11)</f>
        <v>-2.2423013979229033E-4</v>
      </c>
      <c r="V16" s="3">
        <f>SUM(R16*Calibration!$A$12+S16*Calibration!$B$12+T16*Calibration!$C$12)</f>
        <v>-4.0002989507121337E-4</v>
      </c>
      <c r="W16" s="26">
        <f t="shared" si="5"/>
        <v>4.0585049463031764</v>
      </c>
      <c r="X16" s="26">
        <f t="shared" si="6"/>
        <v>0.24639615159540046</v>
      </c>
      <c r="Y16" s="3">
        <f t="shared" si="7"/>
        <v>1.035048931663445E-9</v>
      </c>
      <c r="Z16" s="26">
        <f t="shared" si="8"/>
        <v>4.3381938899999994</v>
      </c>
      <c r="AA16" s="26">
        <f t="shared" si="9"/>
        <v>0.23051067457014932</v>
      </c>
      <c r="AB16" s="1">
        <f t="shared" si="10"/>
        <v>0.2847237607756159</v>
      </c>
    </row>
    <row r="17" spans="1:28" x14ac:dyDescent="0.3">
      <c r="A17">
        <v>90</v>
      </c>
      <c r="B17">
        <v>20</v>
      </c>
      <c r="C17">
        <v>0</v>
      </c>
      <c r="D17" s="20">
        <v>-5.7939963601E-5</v>
      </c>
      <c r="E17" s="3">
        <f t="shared" si="1"/>
        <v>-3.5492528441613413E-21</v>
      </c>
      <c r="F17" s="3">
        <f t="shared" si="2"/>
        <v>-5.7939963601E-5</v>
      </c>
      <c r="G17" s="5">
        <v>1560.4450998686013</v>
      </c>
      <c r="H17">
        <v>9.8234993298010787E-4</v>
      </c>
      <c r="I17">
        <v>1560.2054324557714</v>
      </c>
      <c r="J17">
        <v>1.0424956553161809E-3</v>
      </c>
      <c r="K17">
        <v>1560.3482039499872</v>
      </c>
      <c r="L17" s="4">
        <v>9.9431529341548306E-4</v>
      </c>
      <c r="M17" s="2">
        <f t="shared" si="3"/>
        <v>-3.1410887670827872E-20</v>
      </c>
      <c r="N17" s="2">
        <f t="shared" si="3"/>
        <v>-5.1276867786884995E-4</v>
      </c>
      <c r="O17">
        <f>G17-$G$17</f>
        <v>0</v>
      </c>
      <c r="P17">
        <f>I17-$I$17</f>
        <v>0</v>
      </c>
      <c r="Q17">
        <f>K17-$K$17</f>
        <v>0</v>
      </c>
      <c r="R17">
        <f t="shared" si="4"/>
        <v>0</v>
      </c>
      <c r="S17">
        <f t="shared" si="0"/>
        <v>0</v>
      </c>
      <c r="T17">
        <f t="shared" si="0"/>
        <v>0</v>
      </c>
      <c r="U17" s="22">
        <f>SUM(R17*Calibration!$A$11+S17*Calibration!$B$11+T17*Calibration!$C$11)</f>
        <v>0</v>
      </c>
      <c r="V17" s="3">
        <f>SUM(R17*Calibration!$A$12+S17*Calibration!$B$12+T17*Calibration!$C$12)</f>
        <v>0</v>
      </c>
      <c r="W17" s="26">
        <f t="shared" si="5"/>
        <v>0</v>
      </c>
      <c r="X17" s="26">
        <f t="shared" si="6"/>
        <v>0</v>
      </c>
      <c r="Y17" s="3">
        <f t="shared" si="7"/>
        <v>3.3570393820852048E-9</v>
      </c>
      <c r="Z17" s="26">
        <f t="shared" si="8"/>
        <v>0.51276867786884994</v>
      </c>
      <c r="AA17" s="26">
        <f t="shared" si="9"/>
        <v>1.9501971223284595</v>
      </c>
      <c r="AB17" s="1">
        <f t="shared" si="10"/>
        <v>0.51276867786884994</v>
      </c>
    </row>
    <row r="18" spans="1:28" x14ac:dyDescent="0.3">
      <c r="A18">
        <v>90</v>
      </c>
      <c r="B18">
        <v>20</v>
      </c>
      <c r="C18">
        <v>1</v>
      </c>
      <c r="D18" s="20">
        <v>-7.7891565373999994E-5</v>
      </c>
      <c r="E18" s="3">
        <f t="shared" si="1"/>
        <v>-4.7714365484184929E-21</v>
      </c>
      <c r="F18" s="3">
        <f t="shared" si="2"/>
        <v>-7.7891565373999994E-5</v>
      </c>
      <c r="G18" s="5">
        <v>1560.3839637920228</v>
      </c>
      <c r="H18">
        <v>1.1177294050572061E-3</v>
      </c>
      <c r="I18">
        <v>1560.1920491445317</v>
      </c>
      <c r="J18">
        <v>9.8201800679705172E-4</v>
      </c>
      <c r="K18">
        <v>1560.4129445568954</v>
      </c>
      <c r="L18" s="4">
        <v>1.08050309974742E-3</v>
      </c>
      <c r="M18" s="2">
        <f t="shared" si="3"/>
        <v>-4.2227213453503659E-20</v>
      </c>
      <c r="N18" s="2">
        <f t="shared" si="3"/>
        <v>-6.8934035355989987E-4</v>
      </c>
      <c r="O18">
        <f t="shared" ref="O18:O19" si="20">G18-$G$17</f>
        <v>-6.1136076578577558E-2</v>
      </c>
      <c r="P18">
        <f t="shared" ref="P18:P19" si="21">I18-$I$17</f>
        <v>-1.3383311239749673E-2</v>
      </c>
      <c r="Q18">
        <f t="shared" ref="Q18:Q19" si="22">K18-$K$17</f>
        <v>6.4740606908117115E-2</v>
      </c>
      <c r="R18">
        <f t="shared" si="4"/>
        <v>-5.7876482941840855E-2</v>
      </c>
      <c r="S18">
        <f t="shared" si="0"/>
        <v>-1.0123717603012969E-2</v>
      </c>
      <c r="T18">
        <f t="shared" si="0"/>
        <v>6.8000200544853825E-2</v>
      </c>
      <c r="U18" s="22">
        <f>SUM(R18*Calibration!$A$11+S18*Calibration!$B$11+T18*Calibration!$C$11)</f>
        <v>2.7575749833353055E-5</v>
      </c>
      <c r="V18" s="3">
        <f>SUM(R18*Calibration!$A$12+S18*Calibration!$B$12+T18*Calibration!$C$12)</f>
        <v>-6.3842874020778173E-5</v>
      </c>
      <c r="W18" s="26">
        <f t="shared" si="5"/>
        <v>0.61546227518345054</v>
      </c>
      <c r="X18" s="26">
        <f t="shared" si="6"/>
        <v>1.624794955469741</v>
      </c>
      <c r="Y18" s="3">
        <f t="shared" si="7"/>
        <v>9.577877076097609E-10</v>
      </c>
      <c r="Z18" s="26">
        <f t="shared" si="8"/>
        <v>0.68934035355989987</v>
      </c>
      <c r="AA18" s="26">
        <f t="shared" si="9"/>
        <v>1.4506622089303025</v>
      </c>
      <c r="AB18" s="1">
        <f t="shared" si="10"/>
        <v>0.27389108734908757</v>
      </c>
    </row>
    <row r="19" spans="1:28" x14ac:dyDescent="0.3">
      <c r="A19">
        <v>90</v>
      </c>
      <c r="B19">
        <v>20</v>
      </c>
      <c r="C19">
        <v>3</v>
      </c>
      <c r="D19" s="20">
        <v>-1.2815170000000001E-4</v>
      </c>
      <c r="E19" s="3">
        <f t="shared" si="1"/>
        <v>-7.8502428624456497E-21</v>
      </c>
      <c r="F19" s="3">
        <f t="shared" si="2"/>
        <v>-1.2815170000000001E-4</v>
      </c>
      <c r="G19" s="5">
        <v>1560.146779588066</v>
      </c>
      <c r="H19">
        <v>1.2372931253771167E-3</v>
      </c>
      <c r="I19">
        <v>1560.2952509394079</v>
      </c>
      <c r="J19">
        <v>7.1496267834917813E-4</v>
      </c>
      <c r="K19">
        <v>1560.5068765413926</v>
      </c>
      <c r="L19" s="4">
        <v>1.098983698364504E-3</v>
      </c>
      <c r="M19" s="2">
        <f t="shared" si="3"/>
        <v>-6.9474649332643998E-20</v>
      </c>
      <c r="N19" s="2">
        <f t="shared" si="3"/>
        <v>-1.1341425450000001E-3</v>
      </c>
      <c r="O19">
        <f t="shared" si="20"/>
        <v>-0.29832028053533577</v>
      </c>
      <c r="P19">
        <f t="shared" si="21"/>
        <v>8.9818483636463498E-2</v>
      </c>
      <c r="Q19">
        <f t="shared" si="22"/>
        <v>0.15867259140532042</v>
      </c>
      <c r="R19">
        <f t="shared" si="4"/>
        <v>-0.28171054537081847</v>
      </c>
      <c r="S19">
        <f t="shared" si="4"/>
        <v>0.10642821880098079</v>
      </c>
      <c r="T19">
        <f t="shared" si="4"/>
        <v>0.17528232656983769</v>
      </c>
      <c r="U19" s="22">
        <f>SUM(R19*Calibration!$A$11+S19*Calibration!$B$11+T19*Calibration!$C$11)</f>
        <v>-4.5586095071085763E-5</v>
      </c>
      <c r="V19" s="3">
        <f>SUM(R19*Calibration!$A$12+S19*Calibration!$B$12+T19*Calibration!$C$12)</f>
        <v>-3.5197603605896646E-4</v>
      </c>
      <c r="W19" s="26">
        <f t="shared" si="5"/>
        <v>3.1410047917735531</v>
      </c>
      <c r="X19" s="26">
        <f t="shared" si="6"/>
        <v>0.31836946018645035</v>
      </c>
      <c r="Y19" s="3">
        <f t="shared" si="7"/>
        <v>5.217542547606722E-8</v>
      </c>
      <c r="Z19" s="26">
        <f t="shared" si="8"/>
        <v>1.134142545</v>
      </c>
      <c r="AA19" s="26">
        <f t="shared" si="9"/>
        <v>0.88172338160544006</v>
      </c>
      <c r="AB19" s="1">
        <f t="shared" si="10"/>
        <v>2.0215117515981138</v>
      </c>
    </row>
    <row r="20" spans="1:28" x14ac:dyDescent="0.3">
      <c r="A20">
        <v>90</v>
      </c>
      <c r="B20">
        <v>45</v>
      </c>
      <c r="C20">
        <v>0</v>
      </c>
      <c r="D20" s="20">
        <v>-6.2889603673000003E-5</v>
      </c>
      <c r="E20" s="3">
        <f t="shared" si="1"/>
        <v>-3.8524550384895715E-21</v>
      </c>
      <c r="F20" s="3">
        <f t="shared" si="2"/>
        <v>-6.2889603673000003E-5</v>
      </c>
      <c r="G20" s="5">
        <v>1560.4534118792658</v>
      </c>
      <c r="H20">
        <v>1.0157906431817673E-3</v>
      </c>
      <c r="I20">
        <v>1560.2117987442366</v>
      </c>
      <c r="J20">
        <v>9.7513237065454653E-4</v>
      </c>
      <c r="K20">
        <v>1560.3353400927335</v>
      </c>
      <c r="L20" s="4">
        <v>1.1657018544573156E-3</v>
      </c>
      <c r="M20" s="2">
        <f t="shared" ref="M20:N37" si="23">$B$1*E20</f>
        <v>-3.4094227090632707E-20</v>
      </c>
      <c r="N20" s="2">
        <f t="shared" si="23"/>
        <v>-5.5657299250604997E-4</v>
      </c>
      <c r="O20">
        <f>G20-$G$20</f>
        <v>0</v>
      </c>
      <c r="P20">
        <f>I20-$I$20</f>
        <v>0</v>
      </c>
      <c r="Q20">
        <f>K20-$K$20</f>
        <v>0</v>
      </c>
      <c r="R20">
        <f t="shared" ref="R20:T35" si="24">O20-AVERAGE($O20:$Q20)</f>
        <v>0</v>
      </c>
      <c r="S20">
        <f t="shared" si="24"/>
        <v>0</v>
      </c>
      <c r="T20">
        <f t="shared" si="24"/>
        <v>0</v>
      </c>
      <c r="U20" s="22">
        <f>SUM(R20*Calibration!$A$11+S20*Calibration!$B$11+T20*Calibration!$C$11)</f>
        <v>0</v>
      </c>
      <c r="V20" s="3">
        <f>SUM(R20*Calibration!$A$12+S20*Calibration!$B$12+T20*Calibration!$C$12)</f>
        <v>0</v>
      </c>
      <c r="W20" s="26">
        <f t="shared" si="5"/>
        <v>0</v>
      </c>
      <c r="X20" s="26">
        <f t="shared" si="6"/>
        <v>0</v>
      </c>
      <c r="Y20" s="3">
        <f t="shared" si="7"/>
        <v>3.9551022501470157E-9</v>
      </c>
      <c r="Z20" s="26">
        <f t="shared" si="8"/>
        <v>0.55657299250604997</v>
      </c>
      <c r="AA20" s="26">
        <f t="shared" si="9"/>
        <v>1.7967095304020344</v>
      </c>
      <c r="AB20" s="1">
        <f t="shared" si="10"/>
        <v>0.55657299250604997</v>
      </c>
    </row>
    <row r="21" spans="1:28" x14ac:dyDescent="0.3">
      <c r="A21">
        <v>90</v>
      </c>
      <c r="B21">
        <v>45</v>
      </c>
      <c r="C21">
        <v>1</v>
      </c>
      <c r="D21" s="20">
        <v>-1.0154024915E-4</v>
      </c>
      <c r="E21" s="3">
        <f t="shared" si="1"/>
        <v>-6.2200939678579404E-21</v>
      </c>
      <c r="F21" s="3">
        <f t="shared" si="2"/>
        <v>-1.0154024915E-4</v>
      </c>
      <c r="G21" s="5">
        <v>1560.4220281326702</v>
      </c>
      <c r="H21">
        <v>1.2071019140286663E-3</v>
      </c>
      <c r="I21">
        <v>1560.2160755779462</v>
      </c>
      <c r="J21">
        <v>9.9302173404527874E-4</v>
      </c>
      <c r="K21">
        <v>1560.3524208131396</v>
      </c>
      <c r="L21" s="4">
        <v>9.7830656550789482E-4</v>
      </c>
      <c r="M21" s="2">
        <f t="shared" si="23"/>
        <v>-5.5047831615542767E-20</v>
      </c>
      <c r="N21" s="2">
        <f t="shared" si="23"/>
        <v>-8.9863120497749992E-4</v>
      </c>
      <c r="O21">
        <f t="shared" ref="O21:O23" si="25">G21-$G$20</f>
        <v>-3.1383746595565754E-2</v>
      </c>
      <c r="P21">
        <f t="shared" ref="P21:P23" si="26">I21-$I$20</f>
        <v>4.2768337095822062E-3</v>
      </c>
      <c r="Q21">
        <f t="shared" ref="Q21:Q23" si="27">K21-$K$20</f>
        <v>1.7080720406056571E-2</v>
      </c>
      <c r="R21">
        <f t="shared" si="24"/>
        <v>-2.8041682435590094E-2</v>
      </c>
      <c r="S21">
        <f t="shared" si="24"/>
        <v>7.6188978695578644E-3</v>
      </c>
      <c r="T21">
        <f t="shared" si="24"/>
        <v>2.0422784566032231E-2</v>
      </c>
      <c r="U21" s="22">
        <f>SUM(R21*Calibration!$A$11+S21*Calibration!$B$11+T21*Calibration!$C$11)</f>
        <v>-1.1020592874720542E-6</v>
      </c>
      <c r="V21" s="3">
        <f>SUM(R21*Calibration!$A$12+S21*Calibration!$B$12+T21*Calibration!$C$12)</f>
        <v>-3.4248289191411393E-5</v>
      </c>
      <c r="W21" s="26">
        <f t="shared" si="5"/>
        <v>0.30325424091549724</v>
      </c>
      <c r="X21" s="26">
        <f t="shared" si="6"/>
        <v>3.2975631172744362</v>
      </c>
      <c r="Y21" s="3">
        <f t="shared" si="7"/>
        <v>4.5294224097413953E-9</v>
      </c>
      <c r="Z21" s="26">
        <f t="shared" si="8"/>
        <v>0.89863120497749993</v>
      </c>
      <c r="AA21" s="26">
        <f t="shared" si="9"/>
        <v>1.1128035555197955</v>
      </c>
      <c r="AB21" s="1">
        <f t="shared" si="10"/>
        <v>0.595613705926056</v>
      </c>
    </row>
    <row r="22" spans="1:28" x14ac:dyDescent="0.3">
      <c r="A22">
        <v>90</v>
      </c>
      <c r="B22">
        <v>45</v>
      </c>
      <c r="C22">
        <v>5</v>
      </c>
      <c r="D22" s="20">
        <v>-3.6474756178000002E-4</v>
      </c>
      <c r="E22" s="3">
        <f t="shared" si="1"/>
        <v>-2.2343495587322673E-20</v>
      </c>
      <c r="F22" s="3">
        <f t="shared" si="2"/>
        <v>-3.6474756178000002E-4</v>
      </c>
      <c r="G22" s="5">
        <v>1560.2063169800658</v>
      </c>
      <c r="H22">
        <v>1.0758730176608524E-3</v>
      </c>
      <c r="I22">
        <v>1560.3207997989596</v>
      </c>
      <c r="J22">
        <v>8.3142095145362946E-4</v>
      </c>
      <c r="K22">
        <v>1560.4245215374362</v>
      </c>
      <c r="L22" s="4">
        <v>9.8513238612960258E-4</v>
      </c>
      <c r="M22" s="2">
        <f t="shared" si="23"/>
        <v>-1.9773993594780564E-19</v>
      </c>
      <c r="N22" s="2">
        <f t="shared" si="23"/>
        <v>-3.2280159217530002E-3</v>
      </c>
      <c r="O22">
        <f t="shared" si="25"/>
        <v>-0.24709489919996486</v>
      </c>
      <c r="P22">
        <f t="shared" si="26"/>
        <v>0.10900105472296673</v>
      </c>
      <c r="Q22">
        <f t="shared" si="27"/>
        <v>8.9181444702717272E-2</v>
      </c>
      <c r="R22">
        <f t="shared" si="24"/>
        <v>-0.23079076594187123</v>
      </c>
      <c r="S22">
        <f t="shared" si="24"/>
        <v>0.12530518798106036</v>
      </c>
      <c r="T22">
        <f t="shared" si="24"/>
        <v>0.10548557796081089</v>
      </c>
      <c r="U22" s="22">
        <f>SUM(R22*Calibration!$A$11+S22*Calibration!$B$11+T22*Calibration!$C$11)</f>
        <v>-8.1360850512002318E-5</v>
      </c>
      <c r="V22" s="3">
        <f>SUM(R22*Calibration!$A$12+S22*Calibration!$B$12+T22*Calibration!$C$12)</f>
        <v>-2.9844670794345235E-4</v>
      </c>
      <c r="W22" s="26">
        <f t="shared" si="5"/>
        <v>2.737641689579879</v>
      </c>
      <c r="X22" s="26">
        <f t="shared" si="6"/>
        <v>0.36527789732536581</v>
      </c>
      <c r="Y22" s="3">
        <f t="shared" si="7"/>
        <v>1.1015391215491642E-8</v>
      </c>
      <c r="Z22" s="26">
        <f t="shared" si="8"/>
        <v>3.2280159217530002</v>
      </c>
      <c r="AA22" s="26">
        <f t="shared" si="9"/>
        <v>0.30978781525245447</v>
      </c>
      <c r="AB22" s="1">
        <f t="shared" si="10"/>
        <v>0.92884497009745604</v>
      </c>
    </row>
    <row r="23" spans="1:28" x14ac:dyDescent="0.3">
      <c r="A23">
        <v>90</v>
      </c>
      <c r="B23">
        <v>45</v>
      </c>
      <c r="C23">
        <v>9</v>
      </c>
      <c r="D23" s="20">
        <v>-4.8997904733999995E-4</v>
      </c>
      <c r="E23" s="3">
        <f t="shared" si="1"/>
        <v>-3.0014853639309925E-20</v>
      </c>
      <c r="F23" s="3">
        <f t="shared" si="2"/>
        <v>-4.8997904733999995E-4</v>
      </c>
      <c r="G23" s="5">
        <v>1560.1031178001112</v>
      </c>
      <c r="H23">
        <v>1.0620647891667644E-3</v>
      </c>
      <c r="I23">
        <v>1560.3559679489601</v>
      </c>
      <c r="J23">
        <v>8.9222135790714479E-4</v>
      </c>
      <c r="K23">
        <v>1560.4767844930668</v>
      </c>
      <c r="L23" s="4">
        <v>9.0490203842286186E-4</v>
      </c>
      <c r="M23" s="2">
        <f t="shared" si="23"/>
        <v>-2.6563145470789282E-19</v>
      </c>
      <c r="N23" s="2">
        <f t="shared" si="23"/>
        <v>-4.3363145689589997E-3</v>
      </c>
      <c r="O23">
        <f t="shared" si="25"/>
        <v>-0.35029407915453703</v>
      </c>
      <c r="P23">
        <f t="shared" si="26"/>
        <v>0.14416920472353922</v>
      </c>
      <c r="Q23">
        <f t="shared" si="27"/>
        <v>0.14144440033328465</v>
      </c>
      <c r="R23">
        <f t="shared" si="24"/>
        <v>-0.32873392112196598</v>
      </c>
      <c r="S23">
        <f t="shared" si="24"/>
        <v>0.16572936275611028</v>
      </c>
      <c r="T23">
        <f t="shared" si="24"/>
        <v>0.1630045583658557</v>
      </c>
      <c r="U23" s="22">
        <f>SUM(R23*Calibration!$A$11+S23*Calibration!$B$11+T23*Calibration!$C$11)</f>
        <v>-1.0116161341324894E-4</v>
      </c>
      <c r="V23" s="3">
        <f>SUM(R23*Calibration!$A$12+S23*Calibration!$B$12+T23*Calibration!$C$12)</f>
        <v>-4.2172527502089551E-4</v>
      </c>
      <c r="W23" s="26">
        <f t="shared" si="5"/>
        <v>3.8381449043155569</v>
      </c>
      <c r="X23" s="26">
        <f t="shared" si="6"/>
        <v>0.2605425342007317</v>
      </c>
      <c r="Y23" s="3">
        <f t="shared" si="7"/>
        <v>1.489224946415977E-8</v>
      </c>
      <c r="Z23" s="26">
        <f t="shared" si="8"/>
        <v>4.3363145689589997</v>
      </c>
      <c r="AA23" s="26">
        <f t="shared" si="9"/>
        <v>0.23061057589280606</v>
      </c>
      <c r="AB23" s="1">
        <f t="shared" si="10"/>
        <v>1.0799991706740582</v>
      </c>
    </row>
    <row r="24" spans="1:28" x14ac:dyDescent="0.3">
      <c r="A24">
        <v>120</v>
      </c>
      <c r="B24">
        <v>20</v>
      </c>
      <c r="C24">
        <v>0</v>
      </c>
      <c r="D24" s="20">
        <v>-3.2368280923999997E-5</v>
      </c>
      <c r="E24" s="3">
        <f t="shared" si="1"/>
        <v>1.6184140461999992E-5</v>
      </c>
      <c r="F24" s="3">
        <f t="shared" si="2"/>
        <v>-2.8031753557015242E-5</v>
      </c>
      <c r="G24" s="5">
        <v>1560.4606894121398</v>
      </c>
      <c r="H24">
        <v>1.1075708405951907E-3</v>
      </c>
      <c r="I24">
        <v>1560.1853566619511</v>
      </c>
      <c r="J24">
        <v>1.0084745129548614E-3</v>
      </c>
      <c r="K24">
        <v>1560.352517480351</v>
      </c>
      <c r="L24" s="4">
        <v>1.0220779039698175E-3</v>
      </c>
      <c r="M24" s="2">
        <f t="shared" si="23"/>
        <v>1.4322964308869992E-4</v>
      </c>
      <c r="N24" s="2">
        <f t="shared" si="23"/>
        <v>-2.4808101897958487E-4</v>
      </c>
      <c r="O24">
        <f>G24-$G$24</f>
        <v>0</v>
      </c>
      <c r="P24">
        <f>I24-$I$24</f>
        <v>0</v>
      </c>
      <c r="Q24">
        <f>K24-$K$24</f>
        <v>0</v>
      </c>
      <c r="R24">
        <f t="shared" si="24"/>
        <v>0</v>
      </c>
      <c r="S24">
        <f t="shared" si="24"/>
        <v>0</v>
      </c>
      <c r="T24">
        <f t="shared" si="24"/>
        <v>0</v>
      </c>
      <c r="U24" s="22">
        <f>SUM(R24*Calibration!$A$11+S24*Calibration!$B$11+T24*Calibration!$C$11)</f>
        <v>0</v>
      </c>
      <c r="V24" s="3">
        <f>SUM(R24*Calibration!$A$12+S24*Calibration!$B$12+T24*Calibration!$C$12)</f>
        <v>0</v>
      </c>
      <c r="W24" s="26">
        <f t="shared" si="5"/>
        <v>0</v>
      </c>
      <c r="X24" s="26">
        <f t="shared" si="6"/>
        <v>0</v>
      </c>
      <c r="Y24" s="3">
        <f t="shared" si="7"/>
        <v>1.0477056099749819E-9</v>
      </c>
      <c r="Z24" s="26">
        <f t="shared" si="8"/>
        <v>0.28645928617739996</v>
      </c>
      <c r="AA24" s="26">
        <f t="shared" si="9"/>
        <v>3.490897479164683</v>
      </c>
      <c r="AB24" s="1">
        <f t="shared" si="10"/>
        <v>0.28645928617739996</v>
      </c>
    </row>
    <row r="25" spans="1:28" x14ac:dyDescent="0.3">
      <c r="A25">
        <v>120</v>
      </c>
      <c r="B25">
        <v>20</v>
      </c>
      <c r="C25">
        <v>1</v>
      </c>
      <c r="D25" s="20">
        <v>-5.1071902220999997E-5</v>
      </c>
      <c r="E25" s="3">
        <f t="shared" si="1"/>
        <v>2.5535951110499988E-5</v>
      </c>
      <c r="F25" s="3">
        <f t="shared" si="2"/>
        <v>-4.4229564742980895E-5</v>
      </c>
      <c r="G25" s="5">
        <v>1560.4233396134805</v>
      </c>
      <c r="H25">
        <v>1.1046162116994304E-3</v>
      </c>
      <c r="I25">
        <v>1560.1388579537513</v>
      </c>
      <c r="J25">
        <v>9.3430281471853474E-4</v>
      </c>
      <c r="K25">
        <v>1560.4296772270011</v>
      </c>
      <c r="L25" s="4">
        <v>1.1438027822325586E-3</v>
      </c>
      <c r="M25" s="2">
        <f t="shared" si="23"/>
        <v>2.2599316732792489E-4</v>
      </c>
      <c r="N25" s="2">
        <f t="shared" si="23"/>
        <v>-3.914316479753809E-4</v>
      </c>
      <c r="O25">
        <f t="shared" ref="O25:O26" si="28">G25-$G$24</f>
        <v>-3.7349798659306543E-2</v>
      </c>
      <c r="P25">
        <f t="shared" ref="P25:P26" si="29">I25-$I$24</f>
        <v>-4.649870819980606E-2</v>
      </c>
      <c r="Q25">
        <f t="shared" ref="Q25:Q26" si="30">K25-$K$24</f>
        <v>7.7159746650067973E-2</v>
      </c>
      <c r="R25">
        <f t="shared" si="24"/>
        <v>-3.5120211922958333E-2</v>
      </c>
      <c r="S25">
        <f t="shared" si="24"/>
        <v>-4.426912146345785E-2</v>
      </c>
      <c r="T25">
        <f t="shared" si="24"/>
        <v>7.9389333386416183E-2</v>
      </c>
      <c r="U25" s="22">
        <f>SUM(R25*Calibration!$A$11+S25*Calibration!$B$11+T25*Calibration!$C$11)</f>
        <v>6.0761517521590899E-5</v>
      </c>
      <c r="V25" s="3">
        <f>SUM(R25*Calibration!$A$12+S25*Calibration!$B$12+T25*Calibration!$C$12)</f>
        <v>-2.8646478985583208E-5</v>
      </c>
      <c r="W25" s="26">
        <f t="shared" si="5"/>
        <v>0.594505478517657</v>
      </c>
      <c r="X25" s="26">
        <f t="shared" si="6"/>
        <v>1.6820702855311025</v>
      </c>
      <c r="Y25" s="3">
        <f t="shared" si="7"/>
        <v>1.4836730907045869E-9</v>
      </c>
      <c r="Z25" s="26">
        <f t="shared" si="8"/>
        <v>0.45198633465584992</v>
      </c>
      <c r="AA25" s="26">
        <f t="shared" si="9"/>
        <v>2.2124562698591697</v>
      </c>
      <c r="AB25" s="1">
        <f t="shared" si="10"/>
        <v>0.34088852378264362</v>
      </c>
    </row>
    <row r="26" spans="1:28" x14ac:dyDescent="0.3">
      <c r="A26">
        <v>120</v>
      </c>
      <c r="B26">
        <v>20</v>
      </c>
      <c r="C26">
        <v>3</v>
      </c>
      <c r="D26" s="20">
        <v>-1.039494E-4</v>
      </c>
      <c r="E26" s="3">
        <f t="shared" si="1"/>
        <v>5.1974699999999982E-5</v>
      </c>
      <c r="F26" s="3">
        <f t="shared" si="2"/>
        <v>-9.0022821108150141E-5</v>
      </c>
      <c r="G26" s="5">
        <v>1560.2340928521839</v>
      </c>
      <c r="H26">
        <v>9.253415865317304E-4</v>
      </c>
      <c r="I26">
        <v>1560.1475287068372</v>
      </c>
      <c r="J26">
        <v>9.7718474756710661E-4</v>
      </c>
      <c r="K26">
        <v>1560.5712767573343</v>
      </c>
      <c r="L26" s="4">
        <v>1.1898409474624127E-3</v>
      </c>
      <c r="M26" s="2">
        <f t="shared" si="23"/>
        <v>4.599760949999998E-4</v>
      </c>
      <c r="N26" s="2">
        <f t="shared" si="23"/>
        <v>-7.9670196680712874E-4</v>
      </c>
      <c r="O26">
        <f t="shared" si="28"/>
        <v>-0.22659655995585126</v>
      </c>
      <c r="P26">
        <f t="shared" si="29"/>
        <v>-3.7827955113925782E-2</v>
      </c>
      <c r="Q26">
        <f t="shared" si="30"/>
        <v>0.21875927698329178</v>
      </c>
      <c r="R26">
        <f t="shared" si="24"/>
        <v>-0.21137481392702284</v>
      </c>
      <c r="S26">
        <f t="shared" si="24"/>
        <v>-2.2606209085097362E-2</v>
      </c>
      <c r="T26">
        <f t="shared" si="24"/>
        <v>0.2339810230121202</v>
      </c>
      <c r="U26" s="22">
        <f>SUM(R26*Calibration!$A$11+S26*Calibration!$B$11+T26*Calibration!$C$11)</f>
        <v>8.4119807743971982E-5</v>
      </c>
      <c r="V26" s="3">
        <f>SUM(R26*Calibration!$A$12+S26*Calibration!$B$12+T26*Calibration!$C$12)</f>
        <v>-2.3696899121034969E-4</v>
      </c>
      <c r="W26" s="26">
        <f t="shared" si="5"/>
        <v>2.2253913176730484</v>
      </c>
      <c r="X26" s="26">
        <f t="shared" si="6"/>
        <v>0.44935917205142917</v>
      </c>
      <c r="Y26" s="3">
        <f t="shared" si="7"/>
        <v>2.2626484859576131E-8</v>
      </c>
      <c r="Z26" s="26">
        <f t="shared" si="8"/>
        <v>0.91995219000000006</v>
      </c>
      <c r="AA26" s="26">
        <f t="shared" si="9"/>
        <v>1.0870130109696243</v>
      </c>
      <c r="AB26" s="1">
        <f t="shared" si="10"/>
        <v>1.3312260741189497</v>
      </c>
    </row>
    <row r="27" spans="1:28" x14ac:dyDescent="0.3">
      <c r="A27">
        <v>120</v>
      </c>
      <c r="B27">
        <v>45</v>
      </c>
      <c r="C27">
        <v>0</v>
      </c>
      <c r="D27" s="20">
        <v>-5.3628690915999999E-5</v>
      </c>
      <c r="E27" s="3">
        <f t="shared" si="1"/>
        <v>2.6814345457999986E-5</v>
      </c>
      <c r="F27" s="3">
        <f t="shared" si="2"/>
        <v>-4.6443808704959758E-5</v>
      </c>
      <c r="G27" s="5">
        <v>1560.4531661060487</v>
      </c>
      <c r="H27">
        <v>8.6584104496913129E-4</v>
      </c>
      <c r="I27">
        <v>1560.1959741246899</v>
      </c>
      <c r="J27">
        <v>9.4091381706467225E-4</v>
      </c>
      <c r="K27">
        <v>1560.3378263891041</v>
      </c>
      <c r="L27" s="4">
        <v>1.112515843589235E-3</v>
      </c>
      <c r="M27" s="2">
        <f t="shared" si="23"/>
        <v>2.3730695730329987E-4</v>
      </c>
      <c r="N27" s="2">
        <f t="shared" si="23"/>
        <v>-4.1102770703889386E-4</v>
      </c>
      <c r="O27">
        <f>G27-$G$27</f>
        <v>0</v>
      </c>
      <c r="P27">
        <f>I27-$I$27</f>
        <v>0</v>
      </c>
      <c r="Q27">
        <f>K27-$K$27</f>
        <v>0</v>
      </c>
      <c r="R27">
        <f t="shared" si="24"/>
        <v>0</v>
      </c>
      <c r="S27">
        <f t="shared" si="24"/>
        <v>0</v>
      </c>
      <c r="T27">
        <f t="shared" si="24"/>
        <v>0</v>
      </c>
      <c r="U27" s="22">
        <f>SUM(R27*Calibration!$A$11+S27*Calibration!$B$11+T27*Calibration!$C$11)</f>
        <v>0</v>
      </c>
      <c r="V27" s="3">
        <f>SUM(R27*Calibration!$A$12+S27*Calibration!$B$12+T27*Calibration!$C$12)</f>
        <v>0</v>
      </c>
      <c r="W27" s="26">
        <f t="shared" si="5"/>
        <v>0</v>
      </c>
      <c r="X27" s="26">
        <f t="shared" si="6"/>
        <v>0</v>
      </c>
      <c r="Y27" s="3">
        <f t="shared" si="7"/>
        <v>2.8760364893638603E-9</v>
      </c>
      <c r="Z27" s="26">
        <f t="shared" si="8"/>
        <v>0.47461391460659996</v>
      </c>
      <c r="AA27" s="26">
        <f t="shared" si="9"/>
        <v>2.1069757316931685</v>
      </c>
      <c r="AB27" s="1">
        <f t="shared" si="10"/>
        <v>0.47461391460659991</v>
      </c>
    </row>
    <row r="28" spans="1:28" x14ac:dyDescent="0.3">
      <c r="A28">
        <v>120</v>
      </c>
      <c r="B28">
        <v>45</v>
      </c>
      <c r="C28">
        <v>1</v>
      </c>
      <c r="D28" s="20">
        <v>-8.5050214786000001E-5</v>
      </c>
      <c r="E28" s="3">
        <f t="shared" si="1"/>
        <v>4.252510739299998E-5</v>
      </c>
      <c r="F28" s="3">
        <f t="shared" si="2"/>
        <v>-7.3655646601998885E-5</v>
      </c>
      <c r="G28" s="5">
        <v>1560.4306820109839</v>
      </c>
      <c r="H28">
        <v>9.8076056206503341E-4</v>
      </c>
      <c r="I28">
        <v>1560.190307085132</v>
      </c>
      <c r="J28">
        <v>7.9685530414124535E-4</v>
      </c>
      <c r="K28">
        <v>1560.3615072828395</v>
      </c>
      <c r="L28" s="4">
        <v>1.1001873421948778E-3</v>
      </c>
      <c r="M28" s="2">
        <f t="shared" si="23"/>
        <v>3.7634720042804983E-4</v>
      </c>
      <c r="N28" s="2">
        <f t="shared" si="23"/>
        <v>-6.5185247242769014E-4</v>
      </c>
      <c r="O28">
        <f t="shared" ref="O28:O30" si="31">G28-$G$27</f>
        <v>-2.2484095064783105E-2</v>
      </c>
      <c r="P28">
        <f t="shared" ref="P28:P30" si="32">I28-$I$27</f>
        <v>-5.6670395579203614E-3</v>
      </c>
      <c r="Q28">
        <f t="shared" ref="Q28:Q30" si="33">K28-$K$27</f>
        <v>2.3680893735445352E-2</v>
      </c>
      <c r="R28">
        <f t="shared" si="24"/>
        <v>-2.09940147690304E-2</v>
      </c>
      <c r="S28">
        <f t="shared" si="24"/>
        <v>-4.1769592621676566E-3</v>
      </c>
      <c r="T28">
        <f t="shared" si="24"/>
        <v>2.5170974031198057E-2</v>
      </c>
      <c r="U28" s="22">
        <f>SUM(R28*Calibration!$A$11+S28*Calibration!$B$11+T28*Calibration!$C$11)</f>
        <v>1.0585611619051914E-5</v>
      </c>
      <c r="V28" s="3">
        <f>SUM(R28*Calibration!$A$12+S28*Calibration!$B$12+T28*Calibration!$C$12)</f>
        <v>-2.3024628841272035E-5</v>
      </c>
      <c r="W28" s="26">
        <f t="shared" si="5"/>
        <v>0.22427176588873463</v>
      </c>
      <c r="X28" s="26">
        <f t="shared" si="6"/>
        <v>4.4588760249746215</v>
      </c>
      <c r="Y28" s="3">
        <f t="shared" si="7"/>
        <v>3.5836313497810841E-9</v>
      </c>
      <c r="Z28" s="26">
        <f t="shared" si="8"/>
        <v>0.75269440085609995</v>
      </c>
      <c r="AA28" s="26">
        <f t="shared" si="9"/>
        <v>1.3285604341717163</v>
      </c>
      <c r="AB28" s="1">
        <f t="shared" si="10"/>
        <v>0.52979143669299611</v>
      </c>
    </row>
    <row r="29" spans="1:28" x14ac:dyDescent="0.3">
      <c r="A29">
        <v>120</v>
      </c>
      <c r="B29">
        <v>45</v>
      </c>
      <c r="C29">
        <v>5</v>
      </c>
      <c r="D29" s="20">
        <v>-3.5854749999999998E-4</v>
      </c>
      <c r="E29" s="3">
        <f t="shared" si="1"/>
        <v>1.7927374999999991E-4</v>
      </c>
      <c r="F29" s="3">
        <f t="shared" si="2"/>
        <v>-3.1051124346340099E-4</v>
      </c>
      <c r="G29" s="5">
        <v>1560.2371604596797</v>
      </c>
      <c r="H29">
        <v>1.0230877073026867E-3</v>
      </c>
      <c r="I29">
        <v>1560.2214389714709</v>
      </c>
      <c r="J29">
        <v>9.8683153505847916E-4</v>
      </c>
      <c r="K29">
        <v>1560.4978350404501</v>
      </c>
      <c r="L29" s="4">
        <v>1.1075774168969182E-3</v>
      </c>
      <c r="M29" s="2">
        <f t="shared" si="23"/>
        <v>1.5865726874999991E-3</v>
      </c>
      <c r="N29" s="2">
        <f t="shared" si="23"/>
        <v>-2.7480245046510986E-3</v>
      </c>
      <c r="O29">
        <f t="shared" si="31"/>
        <v>-0.21600564636901254</v>
      </c>
      <c r="P29">
        <f t="shared" si="32"/>
        <v>2.546484678100569E-2</v>
      </c>
      <c r="Q29">
        <f t="shared" si="33"/>
        <v>0.16000865134606101</v>
      </c>
      <c r="R29">
        <f t="shared" si="24"/>
        <v>-0.20582826362169726</v>
      </c>
      <c r="S29">
        <f t="shared" si="24"/>
        <v>3.5642229528320968E-2</v>
      </c>
      <c r="T29">
        <f t="shared" si="24"/>
        <v>0.17018603409337629</v>
      </c>
      <c r="U29" s="22">
        <f>SUM(R29*Calibration!$A$11+S29*Calibration!$B$11+T29*Calibration!$C$11)</f>
        <v>1.5331622152010702E-5</v>
      </c>
      <c r="V29" s="3">
        <f>SUM(R29*Calibration!$A$12+S29*Calibration!$B$12+T29*Calibration!$C$12)</f>
        <v>-2.4601564289669712E-4</v>
      </c>
      <c r="W29" s="26">
        <f t="shared" si="5"/>
        <v>2.181462262609104</v>
      </c>
      <c r="X29" s="26">
        <f t="shared" si="6"/>
        <v>0.45840811328267744</v>
      </c>
      <c r="Y29" s="3">
        <f t="shared" si="7"/>
        <v>3.103670377578625E-8</v>
      </c>
      <c r="Z29" s="26">
        <f t="shared" si="8"/>
        <v>3.1731453749999998</v>
      </c>
      <c r="AA29" s="26">
        <f t="shared" si="9"/>
        <v>0.31514471662049209</v>
      </c>
      <c r="AB29" s="1">
        <f t="shared" si="10"/>
        <v>1.5591254700886064</v>
      </c>
    </row>
    <row r="30" spans="1:28" x14ac:dyDescent="0.3">
      <c r="A30">
        <v>120</v>
      </c>
      <c r="B30">
        <v>45</v>
      </c>
      <c r="C30">
        <v>9</v>
      </c>
      <c r="D30" s="20">
        <v>-4.8928480000000004E-4</v>
      </c>
      <c r="E30" s="3">
        <f t="shared" si="1"/>
        <v>2.4464239999999991E-4</v>
      </c>
      <c r="F30" s="3">
        <f t="shared" si="2"/>
        <v>-4.2373306648558839E-4</v>
      </c>
      <c r="G30" s="5">
        <v>1560.1605707566482</v>
      </c>
      <c r="H30">
        <v>1.2949898088999981E-3</v>
      </c>
      <c r="I30">
        <v>1560.211478441435</v>
      </c>
      <c r="J30">
        <v>8.8434474299200897E-4</v>
      </c>
      <c r="K30">
        <v>1560.5678424021171</v>
      </c>
      <c r="L30" s="4">
        <v>1.2557039632877928E-3</v>
      </c>
      <c r="M30" s="2">
        <f t="shared" si="23"/>
        <v>2.1650852399999992E-3</v>
      </c>
      <c r="N30" s="2">
        <f t="shared" si="23"/>
        <v>-3.7500376383974572E-3</v>
      </c>
      <c r="O30">
        <f t="shared" si="31"/>
        <v>-0.2925953494004716</v>
      </c>
      <c r="P30">
        <f t="shared" si="32"/>
        <v>1.5504316745136748E-2</v>
      </c>
      <c r="Q30">
        <f t="shared" si="33"/>
        <v>0.23001601301302799</v>
      </c>
      <c r="R30">
        <f t="shared" si="24"/>
        <v>-0.2769036761863693</v>
      </c>
      <c r="S30">
        <f t="shared" si="24"/>
        <v>3.1195989959239039E-2</v>
      </c>
      <c r="T30">
        <f t="shared" si="24"/>
        <v>0.24570768622713027</v>
      </c>
      <c r="U30" s="22">
        <f>SUM(R30*Calibration!$A$11+S30*Calibration!$B$11+T30*Calibration!$C$11)</f>
        <v>3.9973541801282121E-5</v>
      </c>
      <c r="V30" s="3">
        <f>SUM(R30*Calibration!$A$12+S30*Calibration!$B$12+T30*Calibration!$C$12)</f>
        <v>-3.2653253571022101E-4</v>
      </c>
      <c r="W30" s="26">
        <f t="shared" si="5"/>
        <v>2.9113861144175046</v>
      </c>
      <c r="X30" s="26">
        <f t="shared" si="6"/>
        <v>0.34347900302467266</v>
      </c>
      <c r="Y30" s="3">
        <f t="shared" si="7"/>
        <v>5.1337284699379993E-8</v>
      </c>
      <c r="Z30" s="26">
        <f t="shared" si="8"/>
        <v>4.3301704800000005</v>
      </c>
      <c r="AA30" s="26">
        <f t="shared" si="9"/>
        <v>0.23093778977496515</v>
      </c>
      <c r="AB30" s="1">
        <f t="shared" si="10"/>
        <v>2.0052093359216112</v>
      </c>
    </row>
    <row r="31" spans="1:28" x14ac:dyDescent="0.3">
      <c r="A31">
        <v>150</v>
      </c>
      <c r="B31">
        <v>20</v>
      </c>
      <c r="C31">
        <v>0</v>
      </c>
      <c r="D31" s="20">
        <v>6.9848160936000003E-6</v>
      </c>
      <c r="E31" s="3">
        <f t="shared" si="1"/>
        <v>-6.0490281778199864E-6</v>
      </c>
      <c r="F31" s="3">
        <f t="shared" si="2"/>
        <v>3.4924080467999997E-6</v>
      </c>
      <c r="G31" s="5">
        <v>1560.4870864935481</v>
      </c>
      <c r="H31">
        <v>1.0122954474994623E-3</v>
      </c>
      <c r="I31">
        <v>1560.1704942757169</v>
      </c>
      <c r="J31">
        <v>9.7676754364427664E-4</v>
      </c>
      <c r="K31">
        <v>1560.3468478239779</v>
      </c>
      <c r="L31" s="4">
        <v>9.3053059971686292E-4</v>
      </c>
      <c r="M31" s="2">
        <f t="shared" si="23"/>
        <v>-5.3533899373706881E-5</v>
      </c>
      <c r="N31" s="2">
        <f t="shared" si="23"/>
        <v>3.0907811214179998E-5</v>
      </c>
      <c r="O31">
        <f>G31-$G$31</f>
        <v>0</v>
      </c>
      <c r="P31">
        <f>I31-$I$31</f>
        <v>0</v>
      </c>
      <c r="Q31">
        <f>K31-$K$31</f>
        <v>0</v>
      </c>
      <c r="R31">
        <f t="shared" si="24"/>
        <v>0</v>
      </c>
      <c r="S31">
        <f t="shared" si="24"/>
        <v>0</v>
      </c>
      <c r="T31">
        <f t="shared" si="24"/>
        <v>0</v>
      </c>
      <c r="U31" s="22">
        <f>SUM(R31*Calibration!$A$11+S31*Calibration!$B$11+T31*Calibration!$C$11)</f>
        <v>0</v>
      </c>
      <c r="V31" s="3">
        <f>SUM(R31*Calibration!$A$12+S31*Calibration!$B$12+T31*Calibration!$C$12)</f>
        <v>0</v>
      </c>
      <c r="W31" s="26">
        <f t="shared" si="5"/>
        <v>0</v>
      </c>
      <c r="X31" s="26">
        <f t="shared" si="6"/>
        <v>0</v>
      </c>
      <c r="Y31" s="3">
        <f t="shared" si="7"/>
        <v>4.878765586141357E-11</v>
      </c>
      <c r="Z31" s="26">
        <f t="shared" si="8"/>
        <v>-6.1815622428359994E-2</v>
      </c>
      <c r="AA31" s="26">
        <f t="shared" si="9"/>
        <v>-16.177140352488248</v>
      </c>
      <c r="AB31" s="1">
        <f t="shared" si="10"/>
        <v>6.1815622428359994E-2</v>
      </c>
    </row>
    <row r="32" spans="1:28" x14ac:dyDescent="0.3">
      <c r="A32">
        <v>150</v>
      </c>
      <c r="B32">
        <v>20</v>
      </c>
      <c r="C32">
        <v>1</v>
      </c>
      <c r="D32" s="20">
        <v>-1.8012119526000001E-5</v>
      </c>
      <c r="E32" s="3">
        <f t="shared" si="1"/>
        <v>1.5598953085517723E-5</v>
      </c>
      <c r="F32" s="3">
        <f t="shared" si="2"/>
        <v>-9.006059762999999E-6</v>
      </c>
      <c r="G32" s="5">
        <v>1560.48856879717</v>
      </c>
      <c r="H32">
        <v>9.6818146413326766E-4</v>
      </c>
      <c r="I32">
        <v>1560.0961399540038</v>
      </c>
      <c r="J32">
        <v>8.7018119813604981E-4</v>
      </c>
      <c r="K32">
        <v>1560.4197199750167</v>
      </c>
      <c r="L32" s="4">
        <v>9.4212375849596938E-4</v>
      </c>
      <c r="M32" s="2">
        <f t="shared" si="23"/>
        <v>1.3805073480683183E-4</v>
      </c>
      <c r="N32" s="2">
        <f t="shared" si="23"/>
        <v>-7.9703628902549984E-5</v>
      </c>
      <c r="O32">
        <f t="shared" ref="O32:O33" si="34">G32-$G$31</f>
        <v>1.4823036219695496E-3</v>
      </c>
      <c r="P32">
        <f t="shared" ref="P32:P33" si="35">I32-$I$31</f>
        <v>-7.43543217131446E-2</v>
      </c>
      <c r="Q32">
        <f t="shared" ref="Q32:Q33" si="36">K32-$K$31</f>
        <v>7.2872151038836819E-2</v>
      </c>
      <c r="R32">
        <f t="shared" si="24"/>
        <v>1.4822593060822935E-3</v>
      </c>
      <c r="S32">
        <f t="shared" si="24"/>
        <v>-7.4354366029031851E-2</v>
      </c>
      <c r="T32">
        <f t="shared" si="24"/>
        <v>7.2872106722949567E-2</v>
      </c>
      <c r="U32" s="22">
        <f>SUM(R32*Calibration!$A$11+S32*Calibration!$B$11+T32*Calibration!$C$11)</f>
        <v>8.5458344544838942E-5</v>
      </c>
      <c r="V32" s="3">
        <f>SUM(R32*Calibration!$A$12+S32*Calibration!$B$12+T32*Calibration!$C$12)</f>
        <v>2.138977079625746E-5</v>
      </c>
      <c r="W32" s="26">
        <f t="shared" si="5"/>
        <v>0.77963682814575397</v>
      </c>
      <c r="X32" s="26">
        <f t="shared" si="6"/>
        <v>1.2826484895260091</v>
      </c>
      <c r="Y32" s="3">
        <f t="shared" si="7"/>
        <v>5.8042410904537726E-9</v>
      </c>
      <c r="Z32" s="26">
        <f t="shared" si="8"/>
        <v>0.15940725780509998</v>
      </c>
      <c r="AA32" s="26">
        <f t="shared" si="9"/>
        <v>6.2732400881185386</v>
      </c>
      <c r="AB32" s="1">
        <f t="shared" si="10"/>
        <v>0.67424229532643942</v>
      </c>
    </row>
    <row r="33" spans="1:28" x14ac:dyDescent="0.3">
      <c r="A33">
        <v>150</v>
      </c>
      <c r="B33">
        <v>20</v>
      </c>
      <c r="C33">
        <v>3</v>
      </c>
      <c r="D33" s="20">
        <v>-7.2922665122000002E-5</v>
      </c>
      <c r="E33" s="3">
        <f t="shared" si="1"/>
        <v>6.3152880507317456E-5</v>
      </c>
      <c r="F33" s="3">
        <f t="shared" si="2"/>
        <v>-3.6461332560999994E-5</v>
      </c>
      <c r="G33" s="5">
        <v>1560.3947944740582</v>
      </c>
      <c r="H33">
        <v>8.1095058637991951E-4</v>
      </c>
      <c r="I33">
        <v>1560.0041946696485</v>
      </c>
      <c r="J33">
        <v>9.978972722631907E-4</v>
      </c>
      <c r="K33">
        <v>1560.580844538692</v>
      </c>
      <c r="L33" s="4">
        <v>1.1289530564781876E-3</v>
      </c>
      <c r="M33" s="2">
        <f t="shared" si="23"/>
        <v>5.5890299248975944E-4</v>
      </c>
      <c r="N33" s="2">
        <f t="shared" si="23"/>
        <v>-3.2268279316484996E-4</v>
      </c>
      <c r="O33">
        <f t="shared" si="34"/>
        <v>-9.2292019489832455E-2</v>
      </c>
      <c r="P33">
        <f t="shared" si="35"/>
        <v>-0.16629960606837813</v>
      </c>
      <c r="Q33">
        <f t="shared" si="36"/>
        <v>0.23399671471406691</v>
      </c>
      <c r="R33">
        <f t="shared" si="24"/>
        <v>-8.4093715875117894E-2</v>
      </c>
      <c r="S33">
        <f t="shared" si="24"/>
        <v>-0.15810130245366358</v>
      </c>
      <c r="T33">
        <f t="shared" si="24"/>
        <v>0.24219501832878146</v>
      </c>
      <c r="U33" s="22">
        <f>SUM(R33*Calibration!$A$11+S33*Calibration!$B$11+T33*Calibration!$C$11)</f>
        <v>2.0565732634560005E-4</v>
      </c>
      <c r="V33" s="3">
        <f>SUM(R33*Calibration!$A$12+S33*Calibration!$B$12+T33*Calibration!$C$12)</f>
        <v>-5.4798416189228554E-5</v>
      </c>
      <c r="W33" s="26">
        <f t="shared" si="5"/>
        <v>1.8835703120311589</v>
      </c>
      <c r="X33" s="26">
        <f t="shared" si="6"/>
        <v>0.53090664766405471</v>
      </c>
      <c r="Y33" s="3">
        <f t="shared" si="7"/>
        <v>2.064376571966466E-8</v>
      </c>
      <c r="Z33" s="26">
        <f t="shared" si="8"/>
        <v>0.64536558632969998</v>
      </c>
      <c r="AA33" s="26">
        <f t="shared" si="9"/>
        <v>1.5495093342165394</v>
      </c>
      <c r="AB33" s="1">
        <f t="shared" si="10"/>
        <v>1.2715625586570387</v>
      </c>
    </row>
    <row r="34" spans="1:28" x14ac:dyDescent="0.3">
      <c r="A34">
        <v>150</v>
      </c>
      <c r="B34">
        <v>45</v>
      </c>
      <c r="C34">
        <v>0</v>
      </c>
      <c r="D34" s="20">
        <v>-1.4848093115E-5</v>
      </c>
      <c r="E34" s="3">
        <f t="shared" si="1"/>
        <v>1.285882583534682E-5</v>
      </c>
      <c r="F34" s="3">
        <f t="shared" si="2"/>
        <v>-7.4240465574999991E-6</v>
      </c>
      <c r="G34" s="5">
        <v>1560.4593976536444</v>
      </c>
      <c r="H34">
        <v>9.16338374897792E-4</v>
      </c>
      <c r="I34">
        <v>1560.1920881905207</v>
      </c>
      <c r="J34">
        <v>9.017150524573516E-4</v>
      </c>
      <c r="K34">
        <v>1560.3460530483196</v>
      </c>
      <c r="L34" s="4">
        <v>1.0921724115597552E-3</v>
      </c>
      <c r="M34" s="2">
        <f t="shared" si="23"/>
        <v>1.1380060864281935E-4</v>
      </c>
      <c r="N34" s="2">
        <f t="shared" si="23"/>
        <v>-6.5702812033874985E-5</v>
      </c>
      <c r="O34">
        <f>G34-$G$34</f>
        <v>0</v>
      </c>
      <c r="P34">
        <f>I34-$I$34</f>
        <v>0</v>
      </c>
      <c r="Q34">
        <f>K34-$K$34</f>
        <v>0</v>
      </c>
      <c r="R34">
        <f t="shared" si="24"/>
        <v>0</v>
      </c>
      <c r="S34">
        <f t="shared" si="24"/>
        <v>0</v>
      </c>
      <c r="T34">
        <f t="shared" si="24"/>
        <v>0</v>
      </c>
      <c r="U34" s="22">
        <f>SUM(R34*Calibration!$A$11+S34*Calibration!$B$11+T34*Calibration!$C$11)</f>
        <v>0</v>
      </c>
      <c r="V34" s="3">
        <f>SUM(R34*Calibration!$A$12+S34*Calibration!$B$12+T34*Calibration!$C$12)</f>
        <v>0</v>
      </c>
      <c r="W34" s="26">
        <f t="shared" si="5"/>
        <v>0</v>
      </c>
      <c r="X34" s="26">
        <f t="shared" si="6"/>
        <v>0</v>
      </c>
      <c r="Y34" s="3">
        <f t="shared" si="7"/>
        <v>2.2046586915171041E-10</v>
      </c>
      <c r="Z34" s="26">
        <f t="shared" si="8"/>
        <v>0.13140562406775</v>
      </c>
      <c r="AA34" s="26">
        <f t="shared" si="9"/>
        <v>7.610024358504023</v>
      </c>
      <c r="AB34" s="1">
        <f t="shared" si="10"/>
        <v>0.13140562406775</v>
      </c>
    </row>
    <row r="35" spans="1:28" x14ac:dyDescent="0.3">
      <c r="A35">
        <v>150</v>
      </c>
      <c r="B35">
        <v>45</v>
      </c>
      <c r="C35">
        <v>1</v>
      </c>
      <c r="D35" s="20">
        <v>-6.2237092575000001E-5</v>
      </c>
      <c r="E35" s="3">
        <f t="shared" si="1"/>
        <v>5.3898903227633865E-5</v>
      </c>
      <c r="F35" s="3">
        <f t="shared" si="2"/>
        <v>-3.1118546287499994E-5</v>
      </c>
      <c r="G35" s="5">
        <v>1560.4504572185838</v>
      </c>
      <c r="H35">
        <v>8.9494926393662996E-4</v>
      </c>
      <c r="I35">
        <v>1560.1746012976778</v>
      </c>
      <c r="J35">
        <v>1.1392718573821437E-3</v>
      </c>
      <c r="K35">
        <v>1560.3711163331427</v>
      </c>
      <c r="L35" s="4">
        <v>9.8365035025657784E-4</v>
      </c>
      <c r="M35" s="2">
        <f t="shared" si="23"/>
        <v>4.7700529356455967E-4</v>
      </c>
      <c r="N35" s="2">
        <f t="shared" si="23"/>
        <v>-2.7539913464437492E-4</v>
      </c>
      <c r="O35">
        <f t="shared" ref="O35:O37" si="37">G35-$G$34</f>
        <v>-8.9404350605946092E-3</v>
      </c>
      <c r="P35">
        <f t="shared" ref="P35:P37" si="38">I35-$I$34</f>
        <v>-1.7486892842953239E-2</v>
      </c>
      <c r="Q35">
        <f t="shared" ref="Q35:Q37" si="39">K35-$K$34</f>
        <v>2.5063284823090726E-2</v>
      </c>
      <c r="R35">
        <f t="shared" si="24"/>
        <v>-8.485754033775569E-3</v>
      </c>
      <c r="S35">
        <f t="shared" si="24"/>
        <v>-1.7032211816134197E-2</v>
      </c>
      <c r="T35">
        <f t="shared" si="24"/>
        <v>2.5517965849909768E-2</v>
      </c>
      <c r="U35" s="22">
        <f>SUM(R35*Calibration!$A$11+S35*Calibration!$B$11+T35*Calibration!$C$11)</f>
        <v>2.1997968579499977E-5</v>
      </c>
      <c r="V35" s="3">
        <f>SUM(R35*Calibration!$A$12+S35*Calibration!$B$12+T35*Calibration!$C$12)</f>
        <v>-5.2440772859819492E-6</v>
      </c>
      <c r="W35" s="26">
        <f t="shared" si="5"/>
        <v>0.20013741668492677</v>
      </c>
      <c r="X35" s="26">
        <f t="shared" si="6"/>
        <v>4.9965669416743026</v>
      </c>
      <c r="Y35" s="3">
        <f t="shared" si="7"/>
        <v>1.6871577775350272E-9</v>
      </c>
      <c r="Z35" s="26">
        <f t="shared" si="8"/>
        <v>0.55079826928874998</v>
      </c>
      <c r="AA35" s="26">
        <f t="shared" si="9"/>
        <v>1.8155467359970243</v>
      </c>
      <c r="AB35" s="1">
        <f t="shared" si="10"/>
        <v>0.36351398189201356</v>
      </c>
    </row>
    <row r="36" spans="1:28" x14ac:dyDescent="0.3">
      <c r="A36">
        <v>150</v>
      </c>
      <c r="B36">
        <v>45</v>
      </c>
      <c r="C36">
        <v>5</v>
      </c>
      <c r="D36" s="20">
        <v>-3.3790440000000001E-4</v>
      </c>
      <c r="E36" s="3">
        <f t="shared" si="1"/>
        <v>2.9263379445053849E-4</v>
      </c>
      <c r="F36" s="3">
        <f t="shared" si="2"/>
        <v>-1.6895219999999998E-4</v>
      </c>
      <c r="G36" s="5">
        <v>1560.335456430387</v>
      </c>
      <c r="H36">
        <v>1.0833374196494521E-3</v>
      </c>
      <c r="I36">
        <v>1560.1096340160941</v>
      </c>
      <c r="J36">
        <v>9.4122362195266161E-4</v>
      </c>
      <c r="K36">
        <v>1560.5253518736699</v>
      </c>
      <c r="L36" s="4">
        <v>1.1224601264607922E-3</v>
      </c>
      <c r="M36" s="2">
        <f t="shared" si="23"/>
        <v>2.5898090808872654E-3</v>
      </c>
      <c r="N36" s="2">
        <f t="shared" si="23"/>
        <v>-1.4952269699999997E-3</v>
      </c>
      <c r="O36">
        <f t="shared" si="37"/>
        <v>-0.12394122325736134</v>
      </c>
      <c r="P36">
        <f t="shared" si="38"/>
        <v>-8.2454174426629834E-2</v>
      </c>
      <c r="Q36">
        <f t="shared" si="39"/>
        <v>0.17929882535031538</v>
      </c>
      <c r="R36">
        <f t="shared" ref="R36:T37" si="40">O36-AVERAGE($O36:$Q36)</f>
        <v>-0.11490903247946942</v>
      </c>
      <c r="S36">
        <f t="shared" si="40"/>
        <v>-7.3421983648737907E-2</v>
      </c>
      <c r="T36">
        <f t="shared" si="40"/>
        <v>0.18833101612820732</v>
      </c>
      <c r="U36" s="22">
        <f>SUM(R36*Calibration!$A$11+S36*Calibration!$B$11+T36*Calibration!$C$11)</f>
        <v>1.163263739917142E-4</v>
      </c>
      <c r="V36" s="3">
        <f>SUM(R36*Calibration!$A$12+S36*Calibration!$B$12+T36*Calibration!$C$12)</f>
        <v>-1.126372375410623E-4</v>
      </c>
      <c r="W36" s="26">
        <f t="shared" si="5"/>
        <v>1.433016217240511</v>
      </c>
      <c r="X36" s="26">
        <f t="shared" si="6"/>
        <v>0.69782880889209398</v>
      </c>
      <c r="Y36" s="3">
        <f t="shared" si="7"/>
        <v>3.4255681505596216E-8</v>
      </c>
      <c r="Z36" s="26">
        <f t="shared" si="8"/>
        <v>2.9904539399999996</v>
      </c>
      <c r="AA36" s="26">
        <f t="shared" si="9"/>
        <v>0.33439739252429351</v>
      </c>
      <c r="AB36" s="1">
        <f t="shared" si="10"/>
        <v>1.637983704046551</v>
      </c>
    </row>
    <row r="37" spans="1:28" x14ac:dyDescent="0.3">
      <c r="A37">
        <v>150</v>
      </c>
      <c r="B37">
        <v>45</v>
      </c>
      <c r="C37">
        <v>9</v>
      </c>
      <c r="D37" s="20">
        <v>-4.5502090000000003E-4</v>
      </c>
      <c r="E37" s="3">
        <f t="shared" si="1"/>
        <v>3.9405965865285875E-4</v>
      </c>
      <c r="F37" s="3">
        <f t="shared" si="2"/>
        <v>-2.2751044999999999E-4</v>
      </c>
      <c r="G37" s="5">
        <v>1560.3067195945384</v>
      </c>
      <c r="H37">
        <v>1.1100759976067705E-3</v>
      </c>
      <c r="I37">
        <v>1560.0548738007799</v>
      </c>
      <c r="J37">
        <v>8.642397162935794E-4</v>
      </c>
      <c r="K37">
        <v>1560.591208120064</v>
      </c>
      <c r="L37" s="4">
        <v>1.1103867506257273E-3</v>
      </c>
      <c r="M37" s="2">
        <f t="shared" si="23"/>
        <v>3.4874279790777997E-3</v>
      </c>
      <c r="N37" s="2">
        <f t="shared" si="23"/>
        <v>-2.0134674824999997E-3</v>
      </c>
      <c r="O37">
        <f t="shared" si="37"/>
        <v>-0.15267805910593779</v>
      </c>
      <c r="P37">
        <f t="shared" si="38"/>
        <v>-0.13721438974084776</v>
      </c>
      <c r="Q37">
        <f t="shared" si="39"/>
        <v>0.24515507174442064</v>
      </c>
      <c r="R37">
        <f t="shared" si="40"/>
        <v>-0.13776560007181615</v>
      </c>
      <c r="S37">
        <f t="shared" si="40"/>
        <v>-0.12230193070672613</v>
      </c>
      <c r="T37">
        <f t="shared" si="40"/>
        <v>0.26006753077854228</v>
      </c>
      <c r="U37" s="22">
        <f>SUM(R37*Calibration!$A$11+S37*Calibration!$B$11+T37*Calibration!$C$11)</f>
        <v>1.7904663919514504E-4</v>
      </c>
      <c r="V37" s="3">
        <f>SUM(R37*Calibration!$A$12+S37*Calibration!$B$12+T37*Calibration!$C$12)</f>
        <v>-1.2596712154863267E-4</v>
      </c>
      <c r="W37" s="26">
        <f t="shared" si="5"/>
        <v>1.9374308489017011</v>
      </c>
      <c r="X37" s="26">
        <f t="shared" si="6"/>
        <v>0.51614745401978301</v>
      </c>
      <c r="Y37" s="3">
        <f t="shared" si="7"/>
        <v>5.654164608930544E-8</v>
      </c>
      <c r="Z37" s="26">
        <f t="shared" si="8"/>
        <v>4.0269349650000006</v>
      </c>
      <c r="AA37" s="26">
        <f t="shared" si="9"/>
        <v>0.24832782468340653</v>
      </c>
      <c r="AB37" s="1">
        <f t="shared" si="10"/>
        <v>2.1043961309196577</v>
      </c>
    </row>
    <row r="40" spans="1:28" x14ac:dyDescent="0.3">
      <c r="V40" s="3" t="s">
        <v>31</v>
      </c>
    </row>
    <row r="41" spans="1:28" x14ac:dyDescent="0.3">
      <c r="V41" s="3">
        <v>0</v>
      </c>
      <c r="Y41" s="3">
        <v>0</v>
      </c>
    </row>
    <row r="42" spans="1:28" x14ac:dyDescent="0.3">
      <c r="V42" s="3">
        <f>MAX(Z3:Z37)</f>
        <v>4.3381938899999994</v>
      </c>
      <c r="Y42" s="3">
        <f>V42</f>
        <v>4.3381938899999994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7A7E-A6AD-4DCA-8FD9-E6AEA518AE7E}">
  <dimension ref="A1:AC42"/>
  <sheetViews>
    <sheetView tabSelected="1" workbookViewId="0">
      <pane xSplit="3" ySplit="2" topLeftCell="O42" activePane="bottomRight" state="frozen"/>
      <selection pane="topRight" activeCell="D1" sqref="D1"/>
      <selection pane="bottomLeft" activeCell="A3" sqref="A3"/>
      <selection pane="bottomRight" activeCell="Z33" sqref="Z33"/>
    </sheetView>
  </sheetViews>
  <sheetFormatPr defaultRowHeight="14.4" x14ac:dyDescent="0.3"/>
  <cols>
    <col min="1" max="1" width="9.109375" bestFit="1" customWidth="1"/>
    <col min="3" max="3" width="11.5546875" bestFit="1" customWidth="1"/>
    <col min="4" max="4" width="12.21875" style="20" bestFit="1" customWidth="1"/>
    <col min="5" max="6" width="12" style="3" bestFit="1" customWidth="1"/>
    <col min="7" max="7" width="8.88671875" style="5"/>
    <col min="12" max="12" width="8.88671875" style="4"/>
    <col min="13" max="14" width="10.21875" style="2" bestFit="1" customWidth="1"/>
    <col min="21" max="21" width="12.33203125" style="22" bestFit="1" customWidth="1"/>
    <col min="22" max="22" width="12.33203125" style="3" bestFit="1" customWidth="1"/>
    <col min="23" max="23" width="10.6640625" style="26" bestFit="1" customWidth="1"/>
    <col min="24" max="24" width="8.88671875" style="26" bestFit="1" customWidth="1"/>
    <col min="25" max="25" width="18" style="3" bestFit="1" customWidth="1"/>
    <col min="26" max="26" width="14" style="26" bestFit="1" customWidth="1"/>
    <col min="27" max="27" width="9.44140625" style="26" bestFit="1" customWidth="1"/>
    <col min="28" max="28" width="10" bestFit="1" customWidth="1"/>
    <col min="29" max="29" width="12" bestFit="1" customWidth="1"/>
  </cols>
  <sheetData>
    <row r="1" spans="1:29" x14ac:dyDescent="0.3">
      <c r="A1" t="s">
        <v>10</v>
      </c>
      <c r="B1">
        <v>8.85</v>
      </c>
    </row>
    <row r="2" spans="1:29" x14ac:dyDescent="0.3">
      <c r="A2" t="s">
        <v>5</v>
      </c>
      <c r="B2" t="s">
        <v>6</v>
      </c>
      <c r="C2" t="s">
        <v>7</v>
      </c>
      <c r="D2" s="21" t="s">
        <v>16</v>
      </c>
      <c r="E2" s="3" t="s">
        <v>14</v>
      </c>
      <c r="F2" s="3" t="s">
        <v>15</v>
      </c>
      <c r="G2" s="16" t="s">
        <v>0</v>
      </c>
      <c r="H2" s="17" t="s">
        <v>17</v>
      </c>
      <c r="I2" s="17" t="s">
        <v>1</v>
      </c>
      <c r="J2" s="17" t="s">
        <v>17</v>
      </c>
      <c r="K2" s="17" t="s">
        <v>2</v>
      </c>
      <c r="L2" s="18" t="s">
        <v>17</v>
      </c>
      <c r="M2" s="2" t="s">
        <v>8</v>
      </c>
      <c r="N2" s="2" t="s">
        <v>9</v>
      </c>
      <c r="O2" s="19" t="s">
        <v>18</v>
      </c>
      <c r="P2" s="19" t="s">
        <v>19</v>
      </c>
      <c r="Q2" s="19" t="s">
        <v>20</v>
      </c>
      <c r="R2" t="s">
        <v>11</v>
      </c>
      <c r="S2" t="s">
        <v>12</v>
      </c>
      <c r="T2" t="s">
        <v>13</v>
      </c>
      <c r="U2" s="22" t="s">
        <v>35</v>
      </c>
      <c r="V2" s="3" t="s">
        <v>36</v>
      </c>
      <c r="W2" s="26" t="s">
        <v>32</v>
      </c>
      <c r="X2" s="26" t="s">
        <v>33</v>
      </c>
      <c r="Y2" s="3" t="s">
        <v>29</v>
      </c>
      <c r="Z2" s="26" t="s">
        <v>30</v>
      </c>
      <c r="AA2" s="26" t="s">
        <v>34</v>
      </c>
      <c r="AB2" s="24" t="s">
        <v>28</v>
      </c>
      <c r="AC2" s="23" t="s">
        <v>27</v>
      </c>
    </row>
    <row r="3" spans="1:29" x14ac:dyDescent="0.3">
      <c r="A3">
        <v>30</v>
      </c>
      <c r="B3">
        <v>20</v>
      </c>
      <c r="C3">
        <v>0</v>
      </c>
      <c r="D3" s="20">
        <v>-6.6375829522E-5</v>
      </c>
      <c r="E3" s="3">
        <f>IF(C3=0,0,D3*COS(A3*PI()/180))</f>
        <v>0</v>
      </c>
      <c r="F3" s="3">
        <f>IF(C3=0,0,D3*SIN(A3*PI()/180))</f>
        <v>0</v>
      </c>
      <c r="G3" s="5">
        <v>1560.4351445393713</v>
      </c>
      <c r="H3">
        <v>1.1062171667933756E-3</v>
      </c>
      <c r="I3">
        <v>1560.205939606835</v>
      </c>
      <c r="J3">
        <v>9.0999174844916416E-4</v>
      </c>
      <c r="K3">
        <v>1560.3334586529866</v>
      </c>
      <c r="L3" s="4">
        <v>1.2202526728055064E-3</v>
      </c>
      <c r="M3" s="2">
        <f>$B$1*E3</f>
        <v>0</v>
      </c>
      <c r="N3" s="2">
        <f>$B$1*F3</f>
        <v>0</v>
      </c>
      <c r="O3">
        <f>'AA2'!G3-'AA2'!$G$3</f>
        <v>0</v>
      </c>
      <c r="P3">
        <f>'AA2'!I3-'AA2'!$I$3</f>
        <v>0</v>
      </c>
      <c r="Q3">
        <f>'AA2'!K3-'AA2'!$K$3</f>
        <v>0</v>
      </c>
      <c r="R3">
        <f>O3-AVERAGE($O3:$Q3)</f>
        <v>0</v>
      </c>
      <c r="S3">
        <f t="shared" ref="S3:T18" si="0">P3-AVERAGE($O3:$Q3)</f>
        <v>0</v>
      </c>
      <c r="T3">
        <f t="shared" si="0"/>
        <v>0</v>
      </c>
      <c r="U3" s="22">
        <f>SUM(R3*Calibration!$A$11+S3*Calibration!$B$11+T3*Calibration!$C$11)</f>
        <v>0</v>
      </c>
      <c r="V3" s="3">
        <f>SUM(R3*Calibration!$A$12+S3*Calibration!$B$12+T3*Calibration!$C$12)</f>
        <v>0</v>
      </c>
      <c r="W3" s="26">
        <f>SQRT(U3^2+V3^2)*$B$1*1000</f>
        <v>0</v>
      </c>
      <c r="X3" s="26">
        <f>IF(W3=0,0,1/W3)</f>
        <v>0</v>
      </c>
      <c r="Y3" s="3">
        <f>(E3-U3)^2+(F3-V3)^2</f>
        <v>0</v>
      </c>
      <c r="Z3" s="26">
        <f>IF(C3=0,0,-D3*$B$1*1000)</f>
        <v>0</v>
      </c>
      <c r="AA3" s="26">
        <f>IF(Z3=0,0,1/Z3)</f>
        <v>0</v>
      </c>
      <c r="AB3" s="1">
        <f>SQRT(Y3)*8.85*1000</f>
        <v>0</v>
      </c>
      <c r="AC3" s="25">
        <f>$B$1*1000*SQRT(SUM(Y3:Y37)/COUNTA(Y3:Y37))</f>
        <v>1.0806952464366497</v>
      </c>
    </row>
    <row r="4" spans="1:29" x14ac:dyDescent="0.3">
      <c r="A4">
        <v>30</v>
      </c>
      <c r="B4">
        <v>20</v>
      </c>
      <c r="C4">
        <v>1</v>
      </c>
      <c r="D4" s="20">
        <v>-7.2597610612000005E-5</v>
      </c>
      <c r="E4" s="3">
        <f t="shared" ref="E4:E37" si="1">IF(C4=0,0,D4*COS(A4*PI()/180))</f>
        <v>-6.2871375044042753E-5</v>
      </c>
      <c r="F4" s="3">
        <f t="shared" ref="F4:F37" si="2">IF(C4=0,0,D4*SIN(A4*PI()/180))</f>
        <v>-3.6298805305999996E-5</v>
      </c>
      <c r="G4" s="5">
        <v>1560.3706079422261</v>
      </c>
      <c r="H4">
        <v>1.1696133922229953E-3</v>
      </c>
      <c r="I4">
        <v>1560.2589746629644</v>
      </c>
      <c r="J4">
        <v>9.9346231332731881E-4</v>
      </c>
      <c r="K4">
        <v>1560.341516758391</v>
      </c>
      <c r="L4" s="4">
        <v>1.0134107368307617E-3</v>
      </c>
      <c r="M4" s="2">
        <f t="shared" ref="M4:N19" si="3">$B$1*E4</f>
        <v>-5.5641166913977835E-4</v>
      </c>
      <c r="N4" s="2">
        <f t="shared" si="3"/>
        <v>-3.2124442695809994E-4</v>
      </c>
      <c r="O4">
        <f>'AA2'!G4-'AA2'!$G$3</f>
        <v>-0.13558020317486807</v>
      </c>
      <c r="P4">
        <f>'AA2'!I4-'AA2'!$I$3</f>
        <v>-8.5473565044594579E-2</v>
      </c>
      <c r="Q4">
        <f>'AA2'!K4-'AA2'!$K$3</f>
        <v>2.5387983224845811E-2</v>
      </c>
      <c r="R4">
        <f t="shared" ref="R4:T19" si="4">O4-AVERAGE($O4:$Q4)</f>
        <v>-7.0358274843329127E-2</v>
      </c>
      <c r="S4">
        <f t="shared" si="0"/>
        <v>-2.0251636713055632E-2</v>
      </c>
      <c r="T4">
        <f t="shared" si="0"/>
        <v>9.0609911556384759E-2</v>
      </c>
      <c r="U4" s="22">
        <f>SUM(R4*Calibration!$A$11+S4*Calibration!$B$11+T4*Calibration!$C$11)</f>
        <v>4.2697324706103891E-5</v>
      </c>
      <c r="V4" s="3">
        <f>SUM(R4*Calibration!$A$12+S4*Calibration!$B$12+T4*Calibration!$C$12)</f>
        <v>-7.5507977768773899E-5</v>
      </c>
      <c r="W4" s="26">
        <f t="shared" ref="W4:W37" si="5">SQRT(U4^2+V4^2)*$B$1*1000</f>
        <v>0.76768413003272074</v>
      </c>
      <c r="X4" s="26">
        <f t="shared" ref="X4:X37" si="6">IF(W4=0,0,1/W4)</f>
        <v>1.3026190862606177</v>
      </c>
      <c r="Y4" s="3">
        <f t="shared" ref="Y4:Y37" si="7">(E4-U4)^2+(F4-V4)^2</f>
        <v>1.2682109572152158E-8</v>
      </c>
      <c r="Z4" s="26">
        <f t="shared" ref="Z4:Z37" si="8">IF(C4=0,0,-D4*$B$1*1000)</f>
        <v>0.64248885391620003</v>
      </c>
      <c r="AA4" s="26">
        <f t="shared" ref="AA4:AA37" si="9">IF(Z4=0,0,1/Z4)</f>
        <v>1.556447234694643</v>
      </c>
      <c r="AB4" s="1">
        <f t="shared" ref="AB4:AB37" si="10">SQRT(Y4)*8.85*1000</f>
        <v>0.99664162413822932</v>
      </c>
    </row>
    <row r="5" spans="1:29" x14ac:dyDescent="0.3">
      <c r="A5">
        <v>30</v>
      </c>
      <c r="B5">
        <v>20</v>
      </c>
      <c r="C5">
        <v>3</v>
      </c>
      <c r="D5" s="20">
        <v>-1.222424E-4</v>
      </c>
      <c r="E5" s="3">
        <f t="shared" si="1"/>
        <v>-1.0586502381957887E-4</v>
      </c>
      <c r="F5" s="3">
        <f t="shared" si="2"/>
        <v>-6.1121199999999987E-5</v>
      </c>
      <c r="G5" s="5">
        <v>1560.2613161341762</v>
      </c>
      <c r="H5">
        <v>1.0557201579149732E-3</v>
      </c>
      <c r="I5">
        <v>1560.4477435176073</v>
      </c>
      <c r="J5">
        <v>9.8904756902879116E-4</v>
      </c>
      <c r="K5">
        <v>1560.2493948830556</v>
      </c>
      <c r="L5" s="4">
        <v>9.3402454552223512E-4</v>
      </c>
      <c r="M5" s="2">
        <f t="shared" si="3"/>
        <v>-9.3690546080327296E-4</v>
      </c>
      <c r="N5" s="2">
        <f t="shared" si="3"/>
        <v>-5.409226199999999E-4</v>
      </c>
      <c r="O5">
        <f>'AA2'!G5-'AA2'!$G$3</f>
        <v>-0.33640370418493148</v>
      </c>
      <c r="P5">
        <f>'AA2'!I5-'AA2'!$I$3</f>
        <v>0.13660602588129223</v>
      </c>
      <c r="Q5">
        <f>'AA2'!K5-'AA2'!$K$3</f>
        <v>-0.20390036719982163</v>
      </c>
      <c r="R5">
        <f t="shared" si="4"/>
        <v>-0.20183768901711119</v>
      </c>
      <c r="S5">
        <f t="shared" si="0"/>
        <v>0.27117204104911252</v>
      </c>
      <c r="T5">
        <f t="shared" si="0"/>
        <v>-6.9334352032001334E-2</v>
      </c>
      <c r="U5" s="22">
        <f>SUM(R5*Calibration!$A$11+S5*Calibration!$B$11+T5*Calibration!$C$11)</f>
        <v>-2.5775581259628933E-4</v>
      </c>
      <c r="V5" s="3">
        <f>SUM(R5*Calibration!$A$12+S5*Calibration!$B$12+T5*Calibration!$C$12)</f>
        <v>-3.0378774934443061E-4</v>
      </c>
      <c r="W5" s="26">
        <f t="shared" si="5"/>
        <v>3.5258677181057982</v>
      </c>
      <c r="X5" s="26">
        <f t="shared" si="6"/>
        <v>0.28361812749379889</v>
      </c>
      <c r="Y5" s="3">
        <f t="shared" si="7"/>
        <v>8.195786588594425E-8</v>
      </c>
      <c r="Z5" s="26">
        <f t="shared" si="8"/>
        <v>1.08184524</v>
      </c>
      <c r="AA5" s="26">
        <f t="shared" si="9"/>
        <v>0.92434662835878445</v>
      </c>
      <c r="AB5" s="1">
        <f t="shared" si="10"/>
        <v>2.5336031557550345</v>
      </c>
    </row>
    <row r="6" spans="1:29" x14ac:dyDescent="0.3">
      <c r="A6">
        <v>30</v>
      </c>
      <c r="B6">
        <v>45</v>
      </c>
      <c r="C6">
        <v>0</v>
      </c>
      <c r="D6" s="20">
        <v>-5.7906851238000001E-5</v>
      </c>
      <c r="E6" s="3">
        <f t="shared" si="1"/>
        <v>0</v>
      </c>
      <c r="F6" s="3">
        <f t="shared" si="2"/>
        <v>0</v>
      </c>
      <c r="G6" s="5">
        <v>1560.4507418306621</v>
      </c>
      <c r="H6">
        <v>9.8769167946639565E-4</v>
      </c>
      <c r="I6">
        <v>1560.2086251269134</v>
      </c>
      <c r="J6">
        <v>9.8894923972346247E-4</v>
      </c>
      <c r="K6">
        <v>1560.3280156526514</v>
      </c>
      <c r="L6" s="4">
        <v>1.065796128054749E-3</v>
      </c>
      <c r="M6" s="2">
        <f t="shared" si="3"/>
        <v>0</v>
      </c>
      <c r="N6" s="2">
        <f t="shared" si="3"/>
        <v>0</v>
      </c>
      <c r="O6">
        <f>G6-$G$6</f>
        <v>0</v>
      </c>
      <c r="P6">
        <f>I6-$I$6</f>
        <v>0</v>
      </c>
      <c r="Q6">
        <f>K6-$K$6</f>
        <v>0</v>
      </c>
      <c r="R6">
        <f t="shared" si="4"/>
        <v>0</v>
      </c>
      <c r="S6">
        <f t="shared" si="0"/>
        <v>0</v>
      </c>
      <c r="T6">
        <f t="shared" si="0"/>
        <v>0</v>
      </c>
      <c r="U6" s="22">
        <f>SUM(R6*Calibration!$A$11+S6*Calibration!$B$11+T6*Calibration!$C$11)</f>
        <v>0</v>
      </c>
      <c r="V6" s="3">
        <f>SUM(R6*Calibration!$A$12+S6*Calibration!$B$12+T6*Calibration!$C$12)</f>
        <v>0</v>
      </c>
      <c r="W6" s="26">
        <f t="shared" si="5"/>
        <v>0</v>
      </c>
      <c r="X6" s="26">
        <f t="shared" si="6"/>
        <v>0</v>
      </c>
      <c r="Y6" s="3">
        <f t="shared" si="7"/>
        <v>0</v>
      </c>
      <c r="Z6" s="26">
        <f t="shared" si="8"/>
        <v>0</v>
      </c>
      <c r="AA6" s="26">
        <f t="shared" si="9"/>
        <v>0</v>
      </c>
      <c r="AB6" s="1">
        <f t="shared" si="10"/>
        <v>0</v>
      </c>
    </row>
    <row r="7" spans="1:29" x14ac:dyDescent="0.3">
      <c r="A7">
        <v>30</v>
      </c>
      <c r="B7">
        <v>45</v>
      </c>
      <c r="C7">
        <v>1</v>
      </c>
      <c r="D7" s="20">
        <v>-9.4992115173000004E-5</v>
      </c>
      <c r="E7" s="3">
        <f t="shared" si="1"/>
        <v>-8.2265584899035238E-5</v>
      </c>
      <c r="F7" s="3">
        <f t="shared" si="2"/>
        <v>-4.7496057586499995E-5</v>
      </c>
      <c r="G7" s="5">
        <v>1560.4308110596537</v>
      </c>
      <c r="H7">
        <v>1.0631515916103874E-3</v>
      </c>
      <c r="I7">
        <v>1560.2313082363989</v>
      </c>
      <c r="J7">
        <v>9.5558045463569935E-4</v>
      </c>
      <c r="K7">
        <v>1560.3186515485936</v>
      </c>
      <c r="L7" s="4">
        <v>1.1368100256177395E-3</v>
      </c>
      <c r="M7" s="2">
        <f t="shared" si="3"/>
        <v>-7.280504263564618E-4</v>
      </c>
      <c r="N7" s="2">
        <f t="shared" si="3"/>
        <v>-4.2034010964052496E-4</v>
      </c>
      <c r="O7">
        <f t="shared" ref="O7:O9" si="11">G7-$G$6</f>
        <v>-1.9930771008375814E-2</v>
      </c>
      <c r="P7">
        <f t="shared" ref="P7:P9" si="12">I7-$I$6</f>
        <v>2.268310948556973E-2</v>
      </c>
      <c r="Q7">
        <f t="shared" ref="Q7:Q9" si="13">K7-$K$6</f>
        <v>-9.3641040577949752E-3</v>
      </c>
      <c r="R7">
        <f t="shared" si="4"/>
        <v>-1.7726849148175461E-2</v>
      </c>
      <c r="S7">
        <f t="shared" si="0"/>
        <v>2.4887031345770083E-2</v>
      </c>
      <c r="T7">
        <f t="shared" si="0"/>
        <v>-7.1601821975946223E-3</v>
      </c>
      <c r="U7" s="22">
        <f>SUM(R7*Calibration!$A$11+S7*Calibration!$B$11+T7*Calibration!$C$11)</f>
        <v>-2.3874481651200513E-5</v>
      </c>
      <c r="V7" s="3">
        <f>SUM(R7*Calibration!$A$12+S7*Calibration!$B$12+T7*Calibration!$C$12)</f>
        <v>-2.6964330830018963E-5</v>
      </c>
      <c r="W7" s="26">
        <f t="shared" si="5"/>
        <v>0.31873100361293544</v>
      </c>
      <c r="X7" s="26">
        <f t="shared" si="6"/>
        <v>3.1374418825424106</v>
      </c>
      <c r="Y7" s="3">
        <f t="shared" si="7"/>
        <v>3.8310727421020941E-9</v>
      </c>
      <c r="Z7" s="26">
        <f t="shared" si="8"/>
        <v>0.84068021928105008</v>
      </c>
      <c r="AA7" s="26">
        <f t="shared" si="9"/>
        <v>1.1895129409077809</v>
      </c>
      <c r="AB7" s="1">
        <f t="shared" si="10"/>
        <v>0.54777659209142116</v>
      </c>
    </row>
    <row r="8" spans="1:29" x14ac:dyDescent="0.3">
      <c r="A8">
        <v>30</v>
      </c>
      <c r="B8">
        <v>45</v>
      </c>
      <c r="C8">
        <v>5</v>
      </c>
      <c r="D8" s="20">
        <v>-3.6199698458999998E-4</v>
      </c>
      <c r="E8" s="3">
        <f t="shared" si="1"/>
        <v>-3.1349858474830398E-4</v>
      </c>
      <c r="F8" s="3">
        <f t="shared" si="2"/>
        <v>-1.8099849229499996E-4</v>
      </c>
      <c r="G8" s="5">
        <v>1560.3383367865029</v>
      </c>
      <c r="H8">
        <v>1.1244332052580555E-3</v>
      </c>
      <c r="I8">
        <v>1560.3958084028957</v>
      </c>
      <c r="J8">
        <v>1.4488790389689064E-3</v>
      </c>
      <c r="K8">
        <v>1560.2310674645721</v>
      </c>
      <c r="L8" s="4">
        <v>9.6290385112783681E-4</v>
      </c>
      <c r="M8" s="2">
        <f t="shared" si="3"/>
        <v>-2.7744624750224902E-3</v>
      </c>
      <c r="N8" s="2">
        <f t="shared" si="3"/>
        <v>-1.6018366568107496E-3</v>
      </c>
      <c r="O8">
        <f t="shared" si="11"/>
        <v>-0.11240504415923169</v>
      </c>
      <c r="P8">
        <f t="shared" si="12"/>
        <v>0.18718327598230644</v>
      </c>
      <c r="Q8">
        <f t="shared" si="13"/>
        <v>-9.6948188079295505E-2</v>
      </c>
      <c r="R8">
        <f t="shared" si="4"/>
        <v>-0.10501505874049144</v>
      </c>
      <c r="S8">
        <f t="shared" si="0"/>
        <v>0.19457326140104669</v>
      </c>
      <c r="T8">
        <f t="shared" si="0"/>
        <v>-8.9558202660555253E-2</v>
      </c>
      <c r="U8" s="22">
        <f>SUM(R8*Calibration!$A$11+S8*Calibration!$B$11+T8*Calibration!$C$11)</f>
        <v>-1.9587271497662745E-4</v>
      </c>
      <c r="V8" s="3">
        <f>SUM(R8*Calibration!$A$12+S8*Calibration!$B$12+T8*Calibration!$C$12)</f>
        <v>-1.7221952520486201E-4</v>
      </c>
      <c r="W8" s="26">
        <f t="shared" si="5"/>
        <v>2.3082334673035789</v>
      </c>
      <c r="X8" s="26">
        <f t="shared" si="6"/>
        <v>0.43323173940813497</v>
      </c>
      <c r="Y8" s="3">
        <f t="shared" si="7"/>
        <v>1.3912915502713132E-8</v>
      </c>
      <c r="Z8" s="26">
        <f t="shared" si="8"/>
        <v>3.2036733136214997</v>
      </c>
      <c r="AA8" s="26">
        <f t="shared" si="9"/>
        <v>0.31214168927529601</v>
      </c>
      <c r="AB8" s="1">
        <f t="shared" si="10"/>
        <v>1.0438842485933242</v>
      </c>
    </row>
    <row r="9" spans="1:29" x14ac:dyDescent="0.3">
      <c r="A9">
        <v>30</v>
      </c>
      <c r="B9">
        <v>45</v>
      </c>
      <c r="C9">
        <v>9</v>
      </c>
      <c r="D9" s="20">
        <v>-4.8532080000000002E-4</v>
      </c>
      <c r="E9" s="3">
        <f t="shared" si="1"/>
        <v>-4.2030014178498683E-4</v>
      </c>
      <c r="F9" s="3">
        <f t="shared" si="2"/>
        <v>-2.4266039999999998E-4</v>
      </c>
      <c r="G9" s="5">
        <v>1560.2789322411065</v>
      </c>
      <c r="H9">
        <v>9.5310125258100465E-4</v>
      </c>
      <c r="I9">
        <v>1560.4943455042862</v>
      </c>
      <c r="J9">
        <v>1.1765180415404201E-3</v>
      </c>
      <c r="K9">
        <v>1560.2015256181592</v>
      </c>
      <c r="L9" s="4">
        <v>1.1151761146189201E-3</v>
      </c>
      <c r="M9" s="2">
        <f t="shared" si="3"/>
        <v>-3.719656254797133E-3</v>
      </c>
      <c r="N9" s="2">
        <f t="shared" si="3"/>
        <v>-2.1475445399999999E-3</v>
      </c>
      <c r="O9">
        <f t="shared" si="11"/>
        <v>-0.1718095895555507</v>
      </c>
      <c r="P9">
        <f t="shared" si="12"/>
        <v>0.28572037737285427</v>
      </c>
      <c r="Q9">
        <f t="shared" si="13"/>
        <v>-0.12649003449223528</v>
      </c>
      <c r="R9">
        <f t="shared" si="4"/>
        <v>-0.16761650733057346</v>
      </c>
      <c r="S9">
        <f t="shared" si="0"/>
        <v>0.28991345959783149</v>
      </c>
      <c r="T9">
        <f t="shared" si="0"/>
        <v>-0.12229695226725805</v>
      </c>
      <c r="U9" s="22">
        <f>SUM(R9*Calibration!$A$11+S9*Calibration!$B$11+T9*Calibration!$C$11)</f>
        <v>-2.8879093567622262E-4</v>
      </c>
      <c r="V9" s="3">
        <f>SUM(R9*Calibration!$A$12+S9*Calibration!$B$12+T9*Calibration!$C$12)</f>
        <v>-2.6941590108888299E-4</v>
      </c>
      <c r="W9" s="26">
        <f t="shared" si="5"/>
        <v>3.4953033521640204</v>
      </c>
      <c r="X9" s="26">
        <f t="shared" si="6"/>
        <v>0.2860982007129303</v>
      </c>
      <c r="Y9" s="3">
        <f t="shared" si="7"/>
        <v>1.8010528129874645E-8</v>
      </c>
      <c r="Z9" s="26">
        <f t="shared" si="8"/>
        <v>4.2950890799999994</v>
      </c>
      <c r="AA9" s="26">
        <f t="shared" si="9"/>
        <v>0.23282404191719352</v>
      </c>
      <c r="AB9" s="1">
        <f t="shared" si="10"/>
        <v>1.1876992841001912</v>
      </c>
    </row>
    <row r="10" spans="1:29" x14ac:dyDescent="0.3">
      <c r="A10">
        <v>60</v>
      </c>
      <c r="B10">
        <v>20</v>
      </c>
      <c r="C10">
        <v>0</v>
      </c>
      <c r="D10" s="20">
        <v>-6.5812015831000003E-5</v>
      </c>
      <c r="E10" s="3">
        <f t="shared" si="1"/>
        <v>0</v>
      </c>
      <c r="F10" s="3">
        <f t="shared" si="2"/>
        <v>0</v>
      </c>
      <c r="G10" s="5">
        <v>1560.4491923875332</v>
      </c>
      <c r="H10">
        <v>1.0094245535933347E-3</v>
      </c>
      <c r="I10">
        <v>1560.2142320847634</v>
      </c>
      <c r="J10">
        <v>8.9255977707449374E-4</v>
      </c>
      <c r="K10">
        <v>1560.3340589718491</v>
      </c>
      <c r="L10" s="4">
        <v>1.0370420274982521E-3</v>
      </c>
      <c r="M10" s="2">
        <f t="shared" si="3"/>
        <v>0</v>
      </c>
      <c r="N10" s="2">
        <f t="shared" si="3"/>
        <v>0</v>
      </c>
      <c r="O10">
        <f>G10-$G$10</f>
        <v>0</v>
      </c>
      <c r="P10">
        <f>I10-$I$10</f>
        <v>0</v>
      </c>
      <c r="Q10">
        <f>K10-$K$10</f>
        <v>0</v>
      </c>
      <c r="R10">
        <f t="shared" si="4"/>
        <v>0</v>
      </c>
      <c r="S10">
        <f t="shared" si="0"/>
        <v>0</v>
      </c>
      <c r="T10">
        <f t="shared" si="0"/>
        <v>0</v>
      </c>
      <c r="U10" s="22">
        <f>SUM(R10*Calibration!$A$11+S10*Calibration!$B$11+T10*Calibration!$C$11)</f>
        <v>0</v>
      </c>
      <c r="V10" s="3">
        <f>SUM(R10*Calibration!$A$12+S10*Calibration!$B$12+T10*Calibration!$C$12)</f>
        <v>0</v>
      </c>
      <c r="W10" s="26">
        <f t="shared" si="5"/>
        <v>0</v>
      </c>
      <c r="X10" s="26">
        <f t="shared" si="6"/>
        <v>0</v>
      </c>
      <c r="Y10" s="3">
        <f t="shared" si="7"/>
        <v>0</v>
      </c>
      <c r="Z10" s="26">
        <f t="shared" si="8"/>
        <v>0</v>
      </c>
      <c r="AA10" s="26">
        <f t="shared" si="9"/>
        <v>0</v>
      </c>
      <c r="AB10" s="1">
        <f t="shared" si="10"/>
        <v>0</v>
      </c>
    </row>
    <row r="11" spans="1:29" x14ac:dyDescent="0.3">
      <c r="A11">
        <v>60</v>
      </c>
      <c r="B11">
        <v>20</v>
      </c>
      <c r="C11">
        <v>1</v>
      </c>
      <c r="D11" s="20">
        <v>-8.6623426858999997E-5</v>
      </c>
      <c r="E11" s="3">
        <f t="shared" si="1"/>
        <v>-4.3311713429500005E-5</v>
      </c>
      <c r="F11" s="3">
        <f t="shared" si="2"/>
        <v>-7.5018088222757258E-5</v>
      </c>
      <c r="G11" s="5">
        <v>1560.3623070978106</v>
      </c>
      <c r="H11">
        <v>1.0455813125447744E-3</v>
      </c>
      <c r="I11">
        <v>1560.2376797403165</v>
      </c>
      <c r="J11">
        <v>8.2670980974647551E-4</v>
      </c>
      <c r="K11">
        <v>1560.3782108277244</v>
      </c>
      <c r="L11" s="4">
        <v>1.066790749596432E-3</v>
      </c>
      <c r="M11" s="2">
        <f t="shared" si="3"/>
        <v>-3.8330866385107503E-4</v>
      </c>
      <c r="N11" s="2">
        <f t="shared" si="3"/>
        <v>-6.639100807714017E-4</v>
      </c>
      <c r="O11">
        <f t="shared" ref="O11:O12" si="14">G11-$G$10</f>
        <v>-8.6885289722658854E-2</v>
      </c>
      <c r="P11">
        <f t="shared" ref="P11:P12" si="15">I11-$I$10</f>
        <v>2.3447655553127333E-2</v>
      </c>
      <c r="Q11">
        <f t="shared" ref="Q11:Q12" si="16">K11-$K$10</f>
        <v>4.4151855875270485E-2</v>
      </c>
      <c r="R11">
        <f t="shared" si="4"/>
        <v>-8.045669695790518E-2</v>
      </c>
      <c r="S11">
        <f t="shared" si="0"/>
        <v>2.9876248317881011E-2</v>
      </c>
      <c r="T11">
        <f t="shared" si="0"/>
        <v>5.0580448640024166E-2</v>
      </c>
      <c r="U11" s="22">
        <f>SUM(R11*Calibration!$A$11+S11*Calibration!$B$11+T11*Calibration!$C$11)</f>
        <v>-1.2419245272905519E-5</v>
      </c>
      <c r="V11" s="3">
        <f>SUM(R11*Calibration!$A$12+S11*Calibration!$B$12+T11*Calibration!$C$12)</f>
        <v>-1.0038696298805841E-4</v>
      </c>
      <c r="W11" s="26">
        <f t="shared" si="5"/>
        <v>0.89519751359912592</v>
      </c>
      <c r="X11" s="26">
        <f t="shared" si="6"/>
        <v>1.1170719140846554</v>
      </c>
      <c r="Y11" s="3">
        <f t="shared" si="7"/>
        <v>1.5979243956637376E-9</v>
      </c>
      <c r="Z11" s="26">
        <f t="shared" si="8"/>
        <v>0.76661732770214996</v>
      </c>
      <c r="AA11" s="26">
        <f t="shared" si="9"/>
        <v>1.3044317730169086</v>
      </c>
      <c r="AB11" s="1">
        <f t="shared" si="10"/>
        <v>0.35377031175520235</v>
      </c>
    </row>
    <row r="12" spans="1:29" x14ac:dyDescent="0.3">
      <c r="A12">
        <v>60</v>
      </c>
      <c r="B12">
        <v>20</v>
      </c>
      <c r="C12">
        <v>3</v>
      </c>
      <c r="D12" s="20">
        <v>-1.37486E-4</v>
      </c>
      <c r="E12" s="3">
        <f t="shared" si="1"/>
        <v>-6.8743000000000016E-5</v>
      </c>
      <c r="F12" s="3">
        <f t="shared" si="2"/>
        <v>-1.1906636866470732E-4</v>
      </c>
      <c r="G12" s="5">
        <v>1560.1645014586277</v>
      </c>
      <c r="H12">
        <v>1.1277867080780239E-3</v>
      </c>
      <c r="I12">
        <v>1560.4006799837462</v>
      </c>
      <c r="J12">
        <v>8.2983000711307536E-4</v>
      </c>
      <c r="K12">
        <v>1560.3824811754691</v>
      </c>
      <c r="L12" s="4">
        <v>1.0240596064841187E-3</v>
      </c>
      <c r="M12" s="2">
        <f t="shared" si="3"/>
        <v>-6.0837555000000016E-4</v>
      </c>
      <c r="N12" s="2">
        <f t="shared" si="3"/>
        <v>-1.0537373626826598E-3</v>
      </c>
      <c r="O12">
        <f t="shared" si="14"/>
        <v>-0.28469092890554748</v>
      </c>
      <c r="P12">
        <f t="shared" si="15"/>
        <v>0.18644789898280578</v>
      </c>
      <c r="Q12">
        <f t="shared" si="16"/>
        <v>4.8422203620020809E-2</v>
      </c>
      <c r="R12">
        <f t="shared" si="4"/>
        <v>-0.26808398680464052</v>
      </c>
      <c r="S12">
        <f t="shared" si="0"/>
        <v>0.20305484108371274</v>
      </c>
      <c r="T12">
        <f t="shared" si="0"/>
        <v>6.5029145720927772E-2</v>
      </c>
      <c r="U12" s="22">
        <f>SUM(R12*Calibration!$A$11+S12*Calibration!$B$11+T12*Calibration!$C$11)</f>
        <v>-1.6091143001348068E-4</v>
      </c>
      <c r="V12" s="3">
        <f>SUM(R12*Calibration!$A$12+S12*Calibration!$B$12+T12*Calibration!$C$12)</f>
        <v>-3.6189653415857756E-4</v>
      </c>
      <c r="W12" s="26">
        <f t="shared" si="5"/>
        <v>3.505109393842182</v>
      </c>
      <c r="X12" s="26">
        <f t="shared" si="6"/>
        <v>0.28529780033593588</v>
      </c>
      <c r="Y12" s="3">
        <f t="shared" si="7"/>
        <v>6.7461508764930296E-8</v>
      </c>
      <c r="Z12" s="26">
        <f t="shared" si="8"/>
        <v>1.2167511</v>
      </c>
      <c r="AA12" s="26">
        <f t="shared" si="9"/>
        <v>0.82186077333318208</v>
      </c>
      <c r="AB12" s="1">
        <f t="shared" si="10"/>
        <v>2.2986417772765839</v>
      </c>
    </row>
    <row r="13" spans="1:29" x14ac:dyDescent="0.3">
      <c r="A13">
        <v>60</v>
      </c>
      <c r="B13">
        <v>45</v>
      </c>
      <c r="C13">
        <v>0</v>
      </c>
      <c r="D13" s="20">
        <v>-7.5915651380999995E-5</v>
      </c>
      <c r="E13" s="3">
        <f t="shared" si="1"/>
        <v>0</v>
      </c>
      <c r="F13" s="3">
        <f t="shared" si="2"/>
        <v>0</v>
      </c>
      <c r="G13" s="5">
        <v>1560.4526940899389</v>
      </c>
      <c r="H13">
        <v>9.9181421467514825E-4</v>
      </c>
      <c r="I13">
        <v>1560.2135512979871</v>
      </c>
      <c r="J13">
        <v>8.9488791388834784E-4</v>
      </c>
      <c r="K13">
        <v>1560.3316533692007</v>
      </c>
      <c r="L13" s="4">
        <v>1.1357428734613396E-3</v>
      </c>
      <c r="M13" s="2">
        <f t="shared" si="3"/>
        <v>0</v>
      </c>
      <c r="N13" s="2">
        <f t="shared" si="3"/>
        <v>0</v>
      </c>
      <c r="O13">
        <f>G13-$G$13</f>
        <v>0</v>
      </c>
      <c r="P13">
        <f>I13-$I$13</f>
        <v>0</v>
      </c>
      <c r="Q13">
        <f>K13-$K$13</f>
        <v>0</v>
      </c>
      <c r="R13">
        <f t="shared" si="4"/>
        <v>0</v>
      </c>
      <c r="S13">
        <f t="shared" si="0"/>
        <v>0</v>
      </c>
      <c r="T13">
        <f t="shared" si="0"/>
        <v>0</v>
      </c>
      <c r="U13" s="22">
        <f>SUM(R13*Calibration!$A$11+S13*Calibration!$B$11+T13*Calibration!$C$11)</f>
        <v>0</v>
      </c>
      <c r="V13" s="3">
        <f>SUM(R13*Calibration!$A$12+S13*Calibration!$B$12+T13*Calibration!$C$12)</f>
        <v>0</v>
      </c>
      <c r="W13" s="26">
        <f t="shared" si="5"/>
        <v>0</v>
      </c>
      <c r="X13" s="26">
        <f t="shared" si="6"/>
        <v>0</v>
      </c>
      <c r="Y13" s="3">
        <f t="shared" si="7"/>
        <v>0</v>
      </c>
      <c r="Z13" s="26">
        <f t="shared" si="8"/>
        <v>0</v>
      </c>
      <c r="AA13" s="26">
        <f t="shared" si="9"/>
        <v>0</v>
      </c>
      <c r="AB13" s="1">
        <f t="shared" si="10"/>
        <v>0</v>
      </c>
    </row>
    <row r="14" spans="1:29" x14ac:dyDescent="0.3">
      <c r="A14">
        <v>60</v>
      </c>
      <c r="B14">
        <v>45</v>
      </c>
      <c r="C14">
        <v>1</v>
      </c>
      <c r="D14" s="20">
        <v>-1.1463316574E-4</v>
      </c>
      <c r="E14" s="3">
        <f t="shared" si="1"/>
        <v>-5.7316582870000012E-5</v>
      </c>
      <c r="F14" s="3">
        <f t="shared" si="2"/>
        <v>-9.9275233647071973E-5</v>
      </c>
      <c r="G14" s="5">
        <v>1560.4190750522262</v>
      </c>
      <c r="H14">
        <v>1.0525083212833246E-3</v>
      </c>
      <c r="I14">
        <v>1560.2266846009011</v>
      </c>
      <c r="J14">
        <v>9.4483136575119607E-4</v>
      </c>
      <c r="K14">
        <v>1560.3350318130529</v>
      </c>
      <c r="L14" s="4">
        <v>9.9479486357443854E-4</v>
      </c>
      <c r="M14" s="2">
        <f t="shared" si="3"/>
        <v>-5.0725175839950011E-4</v>
      </c>
      <c r="N14" s="2">
        <f t="shared" si="3"/>
        <v>-8.7858581777658688E-4</v>
      </c>
      <c r="O14">
        <f t="shared" ref="O14:O16" si="17">G14-$G$13</f>
        <v>-3.3619037712696809E-2</v>
      </c>
      <c r="P14">
        <f t="shared" ref="P14:P16" si="18">I14-$I$13</f>
        <v>1.3133302913956868E-2</v>
      </c>
      <c r="Q14">
        <f t="shared" ref="Q14:Q16" si="19">K14-$K$13</f>
        <v>3.3784438521706761E-3</v>
      </c>
      <c r="R14">
        <f t="shared" si="4"/>
        <v>-2.7916607397173721E-2</v>
      </c>
      <c r="S14">
        <f t="shared" si="0"/>
        <v>1.8835733229479956E-2</v>
      </c>
      <c r="T14">
        <f t="shared" si="0"/>
        <v>9.0808741676937643E-3</v>
      </c>
      <c r="U14" s="22">
        <f>SUM(R14*Calibration!$A$11+S14*Calibration!$B$11+T14*Calibration!$C$11)</f>
        <v>-1.4089701024507448E-5</v>
      </c>
      <c r="V14" s="3">
        <f>SUM(R14*Calibration!$A$12+S14*Calibration!$B$12+T14*Calibration!$C$12)</f>
        <v>-3.7074297272148593E-5</v>
      </c>
      <c r="W14" s="26">
        <f t="shared" si="5"/>
        <v>0.35100300432920295</v>
      </c>
      <c r="X14" s="26">
        <f t="shared" si="6"/>
        <v>2.8489784636205218</v>
      </c>
      <c r="Y14" s="3">
        <f t="shared" si="7"/>
        <v>5.7375198000014416E-9</v>
      </c>
      <c r="Z14" s="26">
        <f t="shared" si="8"/>
        <v>1.014503516799</v>
      </c>
      <c r="AA14" s="26">
        <f t="shared" si="9"/>
        <v>0.98570382797216705</v>
      </c>
      <c r="AB14" s="1">
        <f t="shared" si="10"/>
        <v>0.67035579697322878</v>
      </c>
    </row>
    <row r="15" spans="1:29" x14ac:dyDescent="0.3">
      <c r="A15">
        <v>60</v>
      </c>
      <c r="B15">
        <v>45</v>
      </c>
      <c r="C15">
        <v>5</v>
      </c>
      <c r="D15" s="20">
        <v>-3.7057940396999998E-4</v>
      </c>
      <c r="E15" s="3">
        <f t="shared" si="1"/>
        <v>-1.8528970198500004E-4</v>
      </c>
      <c r="F15" s="3">
        <f t="shared" si="2"/>
        <v>-3.2093117795731582E-4</v>
      </c>
      <c r="G15" s="5">
        <v>1560.2444541849911</v>
      </c>
      <c r="H15">
        <v>1.1425584525348552E-3</v>
      </c>
      <c r="I15">
        <v>1560.3833831826817</v>
      </c>
      <c r="J15">
        <v>1.7453702484625008E-3</v>
      </c>
      <c r="K15">
        <v>1560.3257500048019</v>
      </c>
      <c r="L15" s="4">
        <v>1.2523617237197254E-3</v>
      </c>
      <c r="M15" s="2">
        <f t="shared" si="3"/>
        <v>-1.6398138625672504E-3</v>
      </c>
      <c r="N15" s="2">
        <f t="shared" si="3"/>
        <v>-2.8402409249222446E-3</v>
      </c>
      <c r="O15">
        <f t="shared" si="17"/>
        <v>-0.2082399049477317</v>
      </c>
      <c r="P15">
        <f t="shared" si="18"/>
        <v>0.16983188469453125</v>
      </c>
      <c r="Q15">
        <f t="shared" si="19"/>
        <v>-5.9033643988186668E-3</v>
      </c>
      <c r="R15">
        <f t="shared" si="4"/>
        <v>-0.19346944339705865</v>
      </c>
      <c r="S15">
        <f t="shared" si="0"/>
        <v>0.1846023462452043</v>
      </c>
      <c r="T15">
        <f t="shared" si="0"/>
        <v>8.867097151854372E-3</v>
      </c>
      <c r="U15" s="22">
        <f>SUM(R15*Calibration!$A$11+S15*Calibration!$B$11+T15*Calibration!$C$11)</f>
        <v>-1.6008101203266763E-4</v>
      </c>
      <c r="V15" s="3">
        <f>SUM(R15*Calibration!$A$12+S15*Calibration!$B$12+T15*Calibration!$C$12)</f>
        <v>-2.7124909543245956E-4</v>
      </c>
      <c r="W15" s="26">
        <f t="shared" si="5"/>
        <v>2.7874269167529544</v>
      </c>
      <c r="X15" s="26">
        <f t="shared" si="6"/>
        <v>0.35875380049959837</v>
      </c>
      <c r="Y15" s="3">
        <f t="shared" si="7"/>
        <v>3.1037873731194525E-9</v>
      </c>
      <c r="Z15" s="26">
        <f t="shared" si="8"/>
        <v>3.2796277251344996</v>
      </c>
      <c r="AA15" s="26">
        <f t="shared" si="9"/>
        <v>0.30491265588962213</v>
      </c>
      <c r="AB15" s="1">
        <f t="shared" si="10"/>
        <v>0.49304805701995047</v>
      </c>
    </row>
    <row r="16" spans="1:29" x14ac:dyDescent="0.3">
      <c r="A16">
        <v>60</v>
      </c>
      <c r="B16">
        <v>45</v>
      </c>
      <c r="C16">
        <v>9</v>
      </c>
      <c r="D16" s="20">
        <v>-4.9019139999999998E-4</v>
      </c>
      <c r="E16" s="3">
        <f t="shared" si="1"/>
        <v>-2.4509570000000005E-4</v>
      </c>
      <c r="F16" s="3">
        <f t="shared" si="2"/>
        <v>-4.2451820511665926E-4</v>
      </c>
      <c r="G16" s="5">
        <v>1560.1474416164692</v>
      </c>
      <c r="H16">
        <v>1.2599440916034564E-3</v>
      </c>
      <c r="I16">
        <v>1560.4583781992644</v>
      </c>
      <c r="J16">
        <v>1.1920680399921844E-3</v>
      </c>
      <c r="K16">
        <v>1560.3390144123746</v>
      </c>
      <c r="L16" s="4">
        <v>1.0584776286003833E-3</v>
      </c>
      <c r="M16" s="2">
        <f t="shared" si="3"/>
        <v>-2.1690969450000003E-3</v>
      </c>
      <c r="N16" s="2">
        <f t="shared" si="3"/>
        <v>-3.7569861152824341E-3</v>
      </c>
      <c r="O16">
        <f t="shared" si="17"/>
        <v>-0.30525247346963624</v>
      </c>
      <c r="P16">
        <f t="shared" si="18"/>
        <v>0.24482690127729256</v>
      </c>
      <c r="Q16">
        <f t="shared" si="19"/>
        <v>7.361043173887083E-3</v>
      </c>
      <c r="R16">
        <f t="shared" si="4"/>
        <v>-0.28756429713015069</v>
      </c>
      <c r="S16">
        <f t="shared" si="0"/>
        <v>0.26251507761677811</v>
      </c>
      <c r="T16">
        <f t="shared" si="0"/>
        <v>2.5049219513372616E-2</v>
      </c>
      <c r="U16" s="22">
        <f>SUM(R16*Calibration!$A$11+S16*Calibration!$B$11+T16*Calibration!$C$11)</f>
        <v>-2.2423013979229033E-4</v>
      </c>
      <c r="V16" s="3">
        <f>SUM(R16*Calibration!$A$12+S16*Calibration!$B$12+T16*Calibration!$C$12)</f>
        <v>-4.0002989507121337E-4</v>
      </c>
      <c r="W16" s="26">
        <f t="shared" si="5"/>
        <v>4.0585049463031764</v>
      </c>
      <c r="X16" s="26">
        <f t="shared" si="6"/>
        <v>0.24639615159540046</v>
      </c>
      <c r="Y16" s="3">
        <f t="shared" si="7"/>
        <v>1.035048931663445E-9</v>
      </c>
      <c r="Z16" s="26">
        <f t="shared" si="8"/>
        <v>4.3381938899999994</v>
      </c>
      <c r="AA16" s="26">
        <f t="shared" si="9"/>
        <v>0.23051067457014932</v>
      </c>
      <c r="AB16" s="1">
        <f t="shared" si="10"/>
        <v>0.2847237607756159</v>
      </c>
    </row>
    <row r="17" spans="1:28" x14ac:dyDescent="0.3">
      <c r="A17">
        <v>90</v>
      </c>
      <c r="B17">
        <v>20</v>
      </c>
      <c r="C17">
        <v>0</v>
      </c>
      <c r="D17" s="20">
        <v>-5.7939963601E-5</v>
      </c>
      <c r="E17" s="3">
        <f t="shared" si="1"/>
        <v>0</v>
      </c>
      <c r="F17" s="3">
        <f t="shared" si="2"/>
        <v>0</v>
      </c>
      <c r="G17" s="5">
        <v>1560.4450998686013</v>
      </c>
      <c r="H17">
        <v>9.8234993298010787E-4</v>
      </c>
      <c r="I17">
        <v>1560.2054324557714</v>
      </c>
      <c r="J17">
        <v>1.0424956553161809E-3</v>
      </c>
      <c r="K17">
        <v>1560.3482039499872</v>
      </c>
      <c r="L17" s="4">
        <v>9.9431529341548306E-4</v>
      </c>
      <c r="M17" s="2">
        <f t="shared" si="3"/>
        <v>0</v>
      </c>
      <c r="N17" s="2">
        <f t="shared" si="3"/>
        <v>0</v>
      </c>
      <c r="O17">
        <f>G17-$G$17</f>
        <v>0</v>
      </c>
      <c r="P17">
        <f>I17-$I$17</f>
        <v>0</v>
      </c>
      <c r="Q17">
        <f>K17-$K$17</f>
        <v>0</v>
      </c>
      <c r="R17">
        <f t="shared" si="4"/>
        <v>0</v>
      </c>
      <c r="S17">
        <f t="shared" si="0"/>
        <v>0</v>
      </c>
      <c r="T17">
        <f t="shared" si="0"/>
        <v>0</v>
      </c>
      <c r="U17" s="22">
        <f>SUM(R17*Calibration!$A$11+S17*Calibration!$B$11+T17*Calibration!$C$11)</f>
        <v>0</v>
      </c>
      <c r="V17" s="3">
        <f>SUM(R17*Calibration!$A$12+S17*Calibration!$B$12+T17*Calibration!$C$12)</f>
        <v>0</v>
      </c>
      <c r="W17" s="26">
        <f t="shared" si="5"/>
        <v>0</v>
      </c>
      <c r="X17" s="26">
        <f t="shared" si="6"/>
        <v>0</v>
      </c>
      <c r="Y17" s="3">
        <f t="shared" si="7"/>
        <v>0</v>
      </c>
      <c r="Z17" s="26">
        <f t="shared" si="8"/>
        <v>0</v>
      </c>
      <c r="AA17" s="26">
        <f t="shared" si="9"/>
        <v>0</v>
      </c>
      <c r="AB17" s="1">
        <f t="shared" si="10"/>
        <v>0</v>
      </c>
    </row>
    <row r="18" spans="1:28" x14ac:dyDescent="0.3">
      <c r="A18">
        <v>90</v>
      </c>
      <c r="B18">
        <v>20</v>
      </c>
      <c r="C18">
        <v>1</v>
      </c>
      <c r="D18" s="20">
        <v>-7.7891565373999994E-5</v>
      </c>
      <c r="E18" s="3">
        <f t="shared" si="1"/>
        <v>-4.7714365484184929E-21</v>
      </c>
      <c r="F18" s="3">
        <f t="shared" si="2"/>
        <v>-7.7891565373999994E-5</v>
      </c>
      <c r="G18" s="5">
        <v>1560.3839637920228</v>
      </c>
      <c r="H18">
        <v>1.1177294050572061E-3</v>
      </c>
      <c r="I18">
        <v>1560.1920491445317</v>
      </c>
      <c r="J18">
        <v>9.8201800679705172E-4</v>
      </c>
      <c r="K18">
        <v>1560.4129445568954</v>
      </c>
      <c r="L18" s="4">
        <v>1.08050309974742E-3</v>
      </c>
      <c r="M18" s="2">
        <f t="shared" si="3"/>
        <v>-4.2227213453503659E-20</v>
      </c>
      <c r="N18" s="2">
        <f t="shared" si="3"/>
        <v>-6.8934035355989987E-4</v>
      </c>
      <c r="O18">
        <f t="shared" ref="O18:O19" si="20">G18-$G$17</f>
        <v>-6.1136076578577558E-2</v>
      </c>
      <c r="P18">
        <f t="shared" ref="P18:P19" si="21">I18-$I$17</f>
        <v>-1.3383311239749673E-2</v>
      </c>
      <c r="Q18">
        <f t="shared" ref="Q18:Q19" si="22">K18-$K$17</f>
        <v>6.4740606908117115E-2</v>
      </c>
      <c r="R18">
        <f t="shared" si="4"/>
        <v>-5.7876482941840855E-2</v>
      </c>
      <c r="S18">
        <f t="shared" si="0"/>
        <v>-1.0123717603012969E-2</v>
      </c>
      <c r="T18">
        <f t="shared" si="0"/>
        <v>6.8000200544853825E-2</v>
      </c>
      <c r="U18" s="22">
        <f>SUM(R18*Calibration!$A$11+S18*Calibration!$B$11+T18*Calibration!$C$11)</f>
        <v>2.7575749833353055E-5</v>
      </c>
      <c r="V18" s="3">
        <f>SUM(R18*Calibration!$A$12+S18*Calibration!$B$12+T18*Calibration!$C$12)</f>
        <v>-6.3842874020778173E-5</v>
      </c>
      <c r="W18" s="26">
        <f t="shared" si="5"/>
        <v>0.61546227518345054</v>
      </c>
      <c r="X18" s="26">
        <f t="shared" si="6"/>
        <v>1.624794955469741</v>
      </c>
      <c r="Y18" s="3">
        <f t="shared" si="7"/>
        <v>9.577877076097609E-10</v>
      </c>
      <c r="Z18" s="26">
        <f t="shared" si="8"/>
        <v>0.68934035355989987</v>
      </c>
      <c r="AA18" s="26">
        <f t="shared" si="9"/>
        <v>1.4506622089303025</v>
      </c>
      <c r="AB18" s="1">
        <f t="shared" si="10"/>
        <v>0.27389108734908757</v>
      </c>
    </row>
    <row r="19" spans="1:28" x14ac:dyDescent="0.3">
      <c r="A19">
        <v>90</v>
      </c>
      <c r="B19">
        <v>20</v>
      </c>
      <c r="C19">
        <v>3</v>
      </c>
      <c r="D19" s="20">
        <v>-1.2815170000000001E-4</v>
      </c>
      <c r="E19" s="3">
        <f t="shared" si="1"/>
        <v>-7.8502428624456497E-21</v>
      </c>
      <c r="F19" s="3">
        <f t="shared" si="2"/>
        <v>-1.2815170000000001E-4</v>
      </c>
      <c r="G19" s="5">
        <v>1560.146779588066</v>
      </c>
      <c r="H19">
        <v>1.2372931253771167E-3</v>
      </c>
      <c r="I19">
        <v>1560.2952509394079</v>
      </c>
      <c r="J19">
        <v>7.1496267834917813E-4</v>
      </c>
      <c r="K19">
        <v>1560.5068765413926</v>
      </c>
      <c r="L19" s="4">
        <v>1.098983698364504E-3</v>
      </c>
      <c r="M19" s="2">
        <f t="shared" si="3"/>
        <v>-6.9474649332643998E-20</v>
      </c>
      <c r="N19" s="2">
        <f t="shared" si="3"/>
        <v>-1.1341425450000001E-3</v>
      </c>
      <c r="O19">
        <f t="shared" si="20"/>
        <v>-0.29832028053533577</v>
      </c>
      <c r="P19">
        <f t="shared" si="21"/>
        <v>8.9818483636463498E-2</v>
      </c>
      <c r="Q19">
        <f t="shared" si="22"/>
        <v>0.15867259140532042</v>
      </c>
      <c r="R19">
        <f t="shared" si="4"/>
        <v>-0.28171054537081847</v>
      </c>
      <c r="S19">
        <f t="shared" si="4"/>
        <v>0.10642821880098079</v>
      </c>
      <c r="T19">
        <f t="shared" si="4"/>
        <v>0.17528232656983769</v>
      </c>
      <c r="U19" s="22">
        <f>SUM(R19*Calibration!$A$11+S19*Calibration!$B$11+T19*Calibration!$C$11)</f>
        <v>-4.5586095071085763E-5</v>
      </c>
      <c r="V19" s="3">
        <f>SUM(R19*Calibration!$A$12+S19*Calibration!$B$12+T19*Calibration!$C$12)</f>
        <v>-3.5197603605896646E-4</v>
      </c>
      <c r="W19" s="26">
        <f t="shared" si="5"/>
        <v>3.1410047917735531</v>
      </c>
      <c r="X19" s="26">
        <f t="shared" si="6"/>
        <v>0.31836946018645035</v>
      </c>
      <c r="Y19" s="3">
        <f t="shared" si="7"/>
        <v>5.217542547606722E-8</v>
      </c>
      <c r="Z19" s="26">
        <f t="shared" si="8"/>
        <v>1.134142545</v>
      </c>
      <c r="AA19" s="26">
        <f t="shared" si="9"/>
        <v>0.88172338160544006</v>
      </c>
      <c r="AB19" s="1">
        <f t="shared" si="10"/>
        <v>2.0215117515981138</v>
      </c>
    </row>
    <row r="20" spans="1:28" x14ac:dyDescent="0.3">
      <c r="A20">
        <v>90</v>
      </c>
      <c r="B20">
        <v>45</v>
      </c>
      <c r="C20">
        <v>0</v>
      </c>
      <c r="D20" s="20">
        <v>-6.2889603673000003E-5</v>
      </c>
      <c r="E20" s="3">
        <f t="shared" si="1"/>
        <v>0</v>
      </c>
      <c r="F20" s="3">
        <f t="shared" si="2"/>
        <v>0</v>
      </c>
      <c r="G20" s="5">
        <v>1560.4534118792658</v>
      </c>
      <c r="H20">
        <v>1.0157906431817673E-3</v>
      </c>
      <c r="I20">
        <v>1560.2117987442366</v>
      </c>
      <c r="J20">
        <v>9.7513237065454653E-4</v>
      </c>
      <c r="K20">
        <v>1560.3353400927335</v>
      </c>
      <c r="L20" s="4">
        <v>1.1657018544573156E-3</v>
      </c>
      <c r="M20" s="2">
        <f t="shared" ref="M20:N37" si="23">$B$1*E20</f>
        <v>0</v>
      </c>
      <c r="N20" s="2">
        <f t="shared" si="23"/>
        <v>0</v>
      </c>
      <c r="O20">
        <f>G20-$G$20</f>
        <v>0</v>
      </c>
      <c r="P20">
        <f>I20-$I$20</f>
        <v>0</v>
      </c>
      <c r="Q20">
        <f>K20-$K$20</f>
        <v>0</v>
      </c>
      <c r="R20">
        <f t="shared" ref="R20:T35" si="24">O20-AVERAGE($O20:$Q20)</f>
        <v>0</v>
      </c>
      <c r="S20">
        <f t="shared" si="24"/>
        <v>0</v>
      </c>
      <c r="T20">
        <f t="shared" si="24"/>
        <v>0</v>
      </c>
      <c r="U20" s="22">
        <f>SUM(R20*Calibration!$A$11+S20*Calibration!$B$11+T20*Calibration!$C$11)</f>
        <v>0</v>
      </c>
      <c r="V20" s="3">
        <f>SUM(R20*Calibration!$A$12+S20*Calibration!$B$12+T20*Calibration!$C$12)</f>
        <v>0</v>
      </c>
      <c r="W20" s="26">
        <f t="shared" si="5"/>
        <v>0</v>
      </c>
      <c r="X20" s="26">
        <f t="shared" si="6"/>
        <v>0</v>
      </c>
      <c r="Y20" s="3">
        <f t="shared" si="7"/>
        <v>0</v>
      </c>
      <c r="Z20" s="26">
        <f t="shared" si="8"/>
        <v>0</v>
      </c>
      <c r="AA20" s="26">
        <f t="shared" si="9"/>
        <v>0</v>
      </c>
      <c r="AB20" s="1">
        <f t="shared" si="10"/>
        <v>0</v>
      </c>
    </row>
    <row r="21" spans="1:28" x14ac:dyDescent="0.3">
      <c r="A21">
        <v>90</v>
      </c>
      <c r="B21">
        <v>45</v>
      </c>
      <c r="C21">
        <v>1</v>
      </c>
      <c r="D21" s="20">
        <v>-1.0154024915E-4</v>
      </c>
      <c r="E21" s="3">
        <f t="shared" si="1"/>
        <v>-6.2200939678579404E-21</v>
      </c>
      <c r="F21" s="3">
        <f t="shared" si="2"/>
        <v>-1.0154024915E-4</v>
      </c>
      <c r="G21" s="5">
        <v>1560.4220281326702</v>
      </c>
      <c r="H21">
        <v>1.2071019140286663E-3</v>
      </c>
      <c r="I21">
        <v>1560.2160755779462</v>
      </c>
      <c r="J21">
        <v>9.9302173404527874E-4</v>
      </c>
      <c r="K21">
        <v>1560.3524208131396</v>
      </c>
      <c r="L21" s="4">
        <v>9.7830656550789482E-4</v>
      </c>
      <c r="M21" s="2">
        <f t="shared" si="23"/>
        <v>-5.5047831615542767E-20</v>
      </c>
      <c r="N21" s="2">
        <f t="shared" si="23"/>
        <v>-8.9863120497749992E-4</v>
      </c>
      <c r="O21">
        <f t="shared" ref="O21:O23" si="25">G21-$G$20</f>
        <v>-3.1383746595565754E-2</v>
      </c>
      <c r="P21">
        <f t="shared" ref="P21:P23" si="26">I21-$I$20</f>
        <v>4.2768337095822062E-3</v>
      </c>
      <c r="Q21">
        <f t="shared" ref="Q21:Q23" si="27">K21-$K$20</f>
        <v>1.7080720406056571E-2</v>
      </c>
      <c r="R21">
        <f t="shared" si="24"/>
        <v>-2.8041682435590094E-2</v>
      </c>
      <c r="S21">
        <f t="shared" si="24"/>
        <v>7.6188978695578644E-3</v>
      </c>
      <c r="T21">
        <f t="shared" si="24"/>
        <v>2.0422784566032231E-2</v>
      </c>
      <c r="U21" s="22">
        <f>SUM(R21*Calibration!$A$11+S21*Calibration!$B$11+T21*Calibration!$C$11)</f>
        <v>-1.1020592874720542E-6</v>
      </c>
      <c r="V21" s="3">
        <f>SUM(R21*Calibration!$A$12+S21*Calibration!$B$12+T21*Calibration!$C$12)</f>
        <v>-3.4248289191411393E-5</v>
      </c>
      <c r="W21" s="26">
        <f t="shared" si="5"/>
        <v>0.30325424091549724</v>
      </c>
      <c r="X21" s="26">
        <f t="shared" si="6"/>
        <v>3.2975631172744362</v>
      </c>
      <c r="Y21" s="3">
        <f t="shared" si="7"/>
        <v>4.5294224097413953E-9</v>
      </c>
      <c r="Z21" s="26">
        <f t="shared" si="8"/>
        <v>0.89863120497749993</v>
      </c>
      <c r="AA21" s="26">
        <f t="shared" si="9"/>
        <v>1.1128035555197955</v>
      </c>
      <c r="AB21" s="1">
        <f t="shared" si="10"/>
        <v>0.595613705926056</v>
      </c>
    </row>
    <row r="22" spans="1:28" x14ac:dyDescent="0.3">
      <c r="A22">
        <v>90</v>
      </c>
      <c r="B22">
        <v>45</v>
      </c>
      <c r="C22">
        <v>5</v>
      </c>
      <c r="D22" s="20">
        <v>-3.6474756178000002E-4</v>
      </c>
      <c r="E22" s="3">
        <f t="shared" si="1"/>
        <v>-2.2343495587322673E-20</v>
      </c>
      <c r="F22" s="3">
        <f t="shared" si="2"/>
        <v>-3.6474756178000002E-4</v>
      </c>
      <c r="G22" s="5">
        <v>1560.2063169800658</v>
      </c>
      <c r="H22">
        <v>1.0758730176608524E-3</v>
      </c>
      <c r="I22">
        <v>1560.3207997989596</v>
      </c>
      <c r="J22">
        <v>8.3142095145362946E-4</v>
      </c>
      <c r="K22">
        <v>1560.4245215374362</v>
      </c>
      <c r="L22" s="4">
        <v>9.8513238612960258E-4</v>
      </c>
      <c r="M22" s="2">
        <f t="shared" si="23"/>
        <v>-1.9773993594780564E-19</v>
      </c>
      <c r="N22" s="2">
        <f t="shared" si="23"/>
        <v>-3.2280159217530002E-3</v>
      </c>
      <c r="O22">
        <f t="shared" si="25"/>
        <v>-0.24709489919996486</v>
      </c>
      <c r="P22">
        <f t="shared" si="26"/>
        <v>0.10900105472296673</v>
      </c>
      <c r="Q22">
        <f t="shared" si="27"/>
        <v>8.9181444702717272E-2</v>
      </c>
      <c r="R22">
        <f t="shared" si="24"/>
        <v>-0.23079076594187123</v>
      </c>
      <c r="S22">
        <f t="shared" si="24"/>
        <v>0.12530518798106036</v>
      </c>
      <c r="T22">
        <f t="shared" si="24"/>
        <v>0.10548557796081089</v>
      </c>
      <c r="U22" s="22">
        <f>SUM(R22*Calibration!$A$11+S22*Calibration!$B$11+T22*Calibration!$C$11)</f>
        <v>-8.1360850512002318E-5</v>
      </c>
      <c r="V22" s="3">
        <f>SUM(R22*Calibration!$A$12+S22*Calibration!$B$12+T22*Calibration!$C$12)</f>
        <v>-2.9844670794345235E-4</v>
      </c>
      <c r="W22" s="26">
        <f t="shared" si="5"/>
        <v>2.737641689579879</v>
      </c>
      <c r="X22" s="26">
        <f t="shared" si="6"/>
        <v>0.36527789732536581</v>
      </c>
      <c r="Y22" s="3">
        <f t="shared" si="7"/>
        <v>1.1015391215491642E-8</v>
      </c>
      <c r="Z22" s="26">
        <f t="shared" si="8"/>
        <v>3.2280159217530002</v>
      </c>
      <c r="AA22" s="26">
        <f t="shared" si="9"/>
        <v>0.30978781525245447</v>
      </c>
      <c r="AB22" s="1">
        <f t="shared" si="10"/>
        <v>0.92884497009745604</v>
      </c>
    </row>
    <row r="23" spans="1:28" x14ac:dyDescent="0.3">
      <c r="A23">
        <v>90</v>
      </c>
      <c r="B23">
        <v>45</v>
      </c>
      <c r="C23">
        <v>9</v>
      </c>
      <c r="D23" s="20">
        <v>-4.8997904733999995E-4</v>
      </c>
      <c r="E23" s="3">
        <f t="shared" si="1"/>
        <v>-3.0014853639309925E-20</v>
      </c>
      <c r="F23" s="3">
        <f t="shared" si="2"/>
        <v>-4.8997904733999995E-4</v>
      </c>
      <c r="G23" s="5">
        <v>1560.1031178001112</v>
      </c>
      <c r="H23">
        <v>1.0620647891667644E-3</v>
      </c>
      <c r="I23">
        <v>1560.3559679489601</v>
      </c>
      <c r="J23">
        <v>8.9222135790714479E-4</v>
      </c>
      <c r="K23">
        <v>1560.4767844930668</v>
      </c>
      <c r="L23" s="4">
        <v>9.0490203842286186E-4</v>
      </c>
      <c r="M23" s="2">
        <f t="shared" si="23"/>
        <v>-2.6563145470789282E-19</v>
      </c>
      <c r="N23" s="2">
        <f t="shared" si="23"/>
        <v>-4.3363145689589997E-3</v>
      </c>
      <c r="O23">
        <f t="shared" si="25"/>
        <v>-0.35029407915453703</v>
      </c>
      <c r="P23">
        <f t="shared" si="26"/>
        <v>0.14416920472353922</v>
      </c>
      <c r="Q23">
        <f t="shared" si="27"/>
        <v>0.14144440033328465</v>
      </c>
      <c r="R23">
        <f t="shared" si="24"/>
        <v>-0.32873392112196598</v>
      </c>
      <c r="S23">
        <f t="shared" si="24"/>
        <v>0.16572936275611028</v>
      </c>
      <c r="T23">
        <f t="shared" si="24"/>
        <v>0.1630045583658557</v>
      </c>
      <c r="U23" s="22">
        <f>SUM(R23*Calibration!$A$11+S23*Calibration!$B$11+T23*Calibration!$C$11)</f>
        <v>-1.0116161341324894E-4</v>
      </c>
      <c r="V23" s="3">
        <f>SUM(R23*Calibration!$A$12+S23*Calibration!$B$12+T23*Calibration!$C$12)</f>
        <v>-4.2172527502089551E-4</v>
      </c>
      <c r="W23" s="26">
        <f t="shared" si="5"/>
        <v>3.8381449043155569</v>
      </c>
      <c r="X23" s="26">
        <f t="shared" si="6"/>
        <v>0.2605425342007317</v>
      </c>
      <c r="Y23" s="3">
        <f t="shared" si="7"/>
        <v>1.489224946415977E-8</v>
      </c>
      <c r="Z23" s="26">
        <f t="shared" si="8"/>
        <v>4.3363145689589997</v>
      </c>
      <c r="AA23" s="26">
        <f t="shared" si="9"/>
        <v>0.23061057589280606</v>
      </c>
      <c r="AB23" s="1">
        <f t="shared" si="10"/>
        <v>1.0799991706740582</v>
      </c>
    </row>
    <row r="24" spans="1:28" x14ac:dyDescent="0.3">
      <c r="A24">
        <v>120</v>
      </c>
      <c r="B24">
        <v>20</v>
      </c>
      <c r="C24">
        <v>0</v>
      </c>
      <c r="D24" s="20">
        <v>-3.2368280923999997E-5</v>
      </c>
      <c r="E24" s="3">
        <f t="shared" si="1"/>
        <v>0</v>
      </c>
      <c r="F24" s="3">
        <f t="shared" si="2"/>
        <v>0</v>
      </c>
      <c r="G24" s="5">
        <v>1560.4606894121398</v>
      </c>
      <c r="H24">
        <v>1.1075708405951907E-3</v>
      </c>
      <c r="I24">
        <v>1560.1853566619511</v>
      </c>
      <c r="J24">
        <v>1.0084745129548614E-3</v>
      </c>
      <c r="K24">
        <v>1560.352517480351</v>
      </c>
      <c r="L24" s="4">
        <v>1.0220779039698175E-3</v>
      </c>
      <c r="M24" s="2">
        <f t="shared" si="23"/>
        <v>0</v>
      </c>
      <c r="N24" s="2">
        <f t="shared" si="23"/>
        <v>0</v>
      </c>
      <c r="O24">
        <f>G24-$G$24</f>
        <v>0</v>
      </c>
      <c r="P24">
        <f>I24-$I$24</f>
        <v>0</v>
      </c>
      <c r="Q24">
        <f>K24-$K$24</f>
        <v>0</v>
      </c>
      <c r="R24">
        <f t="shared" si="24"/>
        <v>0</v>
      </c>
      <c r="S24">
        <f t="shared" si="24"/>
        <v>0</v>
      </c>
      <c r="T24">
        <f t="shared" si="24"/>
        <v>0</v>
      </c>
      <c r="U24" s="22">
        <f>SUM(R24*Calibration!$A$11+S24*Calibration!$B$11+T24*Calibration!$C$11)</f>
        <v>0</v>
      </c>
      <c r="V24" s="3">
        <f>SUM(R24*Calibration!$A$12+S24*Calibration!$B$12+T24*Calibration!$C$12)</f>
        <v>0</v>
      </c>
      <c r="W24" s="26">
        <f t="shared" si="5"/>
        <v>0</v>
      </c>
      <c r="X24" s="26">
        <f t="shared" si="6"/>
        <v>0</v>
      </c>
      <c r="Y24" s="3">
        <f t="shared" si="7"/>
        <v>0</v>
      </c>
      <c r="Z24" s="26">
        <f t="shared" si="8"/>
        <v>0</v>
      </c>
      <c r="AA24" s="26">
        <f t="shared" si="9"/>
        <v>0</v>
      </c>
      <c r="AB24" s="1">
        <f t="shared" si="10"/>
        <v>0</v>
      </c>
    </row>
    <row r="25" spans="1:28" x14ac:dyDescent="0.3">
      <c r="A25">
        <v>120</v>
      </c>
      <c r="B25">
        <v>20</v>
      </c>
      <c r="C25">
        <v>1</v>
      </c>
      <c r="D25" s="20">
        <v>-5.1071902220999997E-5</v>
      </c>
      <c r="E25" s="3">
        <f t="shared" si="1"/>
        <v>2.5535951110499988E-5</v>
      </c>
      <c r="F25" s="3">
        <f t="shared" si="2"/>
        <v>-4.4229564742980895E-5</v>
      </c>
      <c r="G25" s="5">
        <v>1560.4233396134805</v>
      </c>
      <c r="H25">
        <v>1.1046162116994304E-3</v>
      </c>
      <c r="I25">
        <v>1560.1388579537513</v>
      </c>
      <c r="J25">
        <v>9.3430281471853474E-4</v>
      </c>
      <c r="K25">
        <v>1560.4296772270011</v>
      </c>
      <c r="L25" s="4">
        <v>1.1438027822325586E-3</v>
      </c>
      <c r="M25" s="2">
        <f t="shared" si="23"/>
        <v>2.2599316732792489E-4</v>
      </c>
      <c r="N25" s="2">
        <f t="shared" si="23"/>
        <v>-3.914316479753809E-4</v>
      </c>
      <c r="O25">
        <f t="shared" ref="O25:O26" si="28">G25-$G$24</f>
        <v>-3.7349798659306543E-2</v>
      </c>
      <c r="P25">
        <f t="shared" ref="P25:P26" si="29">I25-$I$24</f>
        <v>-4.649870819980606E-2</v>
      </c>
      <c r="Q25">
        <f t="shared" ref="Q25:Q26" si="30">K25-$K$24</f>
        <v>7.7159746650067973E-2</v>
      </c>
      <c r="R25">
        <f t="shared" si="24"/>
        <v>-3.5120211922958333E-2</v>
      </c>
      <c r="S25">
        <f t="shared" si="24"/>
        <v>-4.426912146345785E-2</v>
      </c>
      <c r="T25">
        <f t="shared" si="24"/>
        <v>7.9389333386416183E-2</v>
      </c>
      <c r="U25" s="22">
        <f>SUM(R25*Calibration!$A$11+S25*Calibration!$B$11+T25*Calibration!$C$11)</f>
        <v>6.0761517521590899E-5</v>
      </c>
      <c r="V25" s="3">
        <f>SUM(R25*Calibration!$A$12+S25*Calibration!$B$12+T25*Calibration!$C$12)</f>
        <v>-2.8646478985583208E-5</v>
      </c>
      <c r="W25" s="26">
        <f t="shared" si="5"/>
        <v>0.594505478517657</v>
      </c>
      <c r="X25" s="26">
        <f t="shared" si="6"/>
        <v>1.6820702855311025</v>
      </c>
      <c r="Y25" s="3">
        <f t="shared" si="7"/>
        <v>1.4836730907045869E-9</v>
      </c>
      <c r="Z25" s="26">
        <f t="shared" si="8"/>
        <v>0.45198633465584992</v>
      </c>
      <c r="AA25" s="26">
        <f t="shared" si="9"/>
        <v>2.2124562698591697</v>
      </c>
      <c r="AB25" s="1">
        <f t="shared" si="10"/>
        <v>0.34088852378264362</v>
      </c>
    </row>
    <row r="26" spans="1:28" x14ac:dyDescent="0.3">
      <c r="A26">
        <v>120</v>
      </c>
      <c r="B26">
        <v>20</v>
      </c>
      <c r="C26">
        <v>3</v>
      </c>
      <c r="D26" s="20">
        <v>-1.039494E-4</v>
      </c>
      <c r="E26" s="3">
        <f t="shared" si="1"/>
        <v>5.1974699999999982E-5</v>
      </c>
      <c r="F26" s="3">
        <f t="shared" si="2"/>
        <v>-9.0022821108150141E-5</v>
      </c>
      <c r="G26" s="5">
        <v>1560.2340928521839</v>
      </c>
      <c r="H26">
        <v>9.253415865317304E-4</v>
      </c>
      <c r="I26">
        <v>1560.1475287068372</v>
      </c>
      <c r="J26">
        <v>9.7718474756710661E-4</v>
      </c>
      <c r="K26">
        <v>1560.5712767573343</v>
      </c>
      <c r="L26" s="4">
        <v>1.1898409474624127E-3</v>
      </c>
      <c r="M26" s="2">
        <f t="shared" si="23"/>
        <v>4.599760949999998E-4</v>
      </c>
      <c r="N26" s="2">
        <f t="shared" si="23"/>
        <v>-7.9670196680712874E-4</v>
      </c>
      <c r="O26">
        <f t="shared" si="28"/>
        <v>-0.22659655995585126</v>
      </c>
      <c r="P26">
        <f t="shared" si="29"/>
        <v>-3.7827955113925782E-2</v>
      </c>
      <c r="Q26">
        <f t="shared" si="30"/>
        <v>0.21875927698329178</v>
      </c>
      <c r="R26">
        <f t="shared" si="24"/>
        <v>-0.21137481392702284</v>
      </c>
      <c r="S26">
        <f t="shared" si="24"/>
        <v>-2.2606209085097362E-2</v>
      </c>
      <c r="T26">
        <f t="shared" si="24"/>
        <v>0.2339810230121202</v>
      </c>
      <c r="U26" s="22">
        <f>SUM(R26*Calibration!$A$11+S26*Calibration!$B$11+T26*Calibration!$C$11)</f>
        <v>8.4119807743971982E-5</v>
      </c>
      <c r="V26" s="3">
        <f>SUM(R26*Calibration!$A$12+S26*Calibration!$B$12+T26*Calibration!$C$12)</f>
        <v>-2.3696899121034969E-4</v>
      </c>
      <c r="W26" s="26">
        <f t="shared" si="5"/>
        <v>2.2253913176730484</v>
      </c>
      <c r="X26" s="26">
        <f t="shared" si="6"/>
        <v>0.44935917205142917</v>
      </c>
      <c r="Y26" s="3">
        <f t="shared" si="7"/>
        <v>2.2626484859576131E-8</v>
      </c>
      <c r="Z26" s="26">
        <f t="shared" si="8"/>
        <v>0.91995219000000006</v>
      </c>
      <c r="AA26" s="26">
        <f t="shared" si="9"/>
        <v>1.0870130109696243</v>
      </c>
      <c r="AB26" s="1">
        <f t="shared" si="10"/>
        <v>1.3312260741189497</v>
      </c>
    </row>
    <row r="27" spans="1:28" x14ac:dyDescent="0.3">
      <c r="A27">
        <v>120</v>
      </c>
      <c r="B27">
        <v>45</v>
      </c>
      <c r="C27">
        <v>0</v>
      </c>
      <c r="D27" s="20">
        <v>-5.3628690915999999E-5</v>
      </c>
      <c r="E27" s="3">
        <f t="shared" si="1"/>
        <v>0</v>
      </c>
      <c r="F27" s="3">
        <f t="shared" si="2"/>
        <v>0</v>
      </c>
      <c r="G27" s="5">
        <v>1560.4531661060487</v>
      </c>
      <c r="H27">
        <v>8.6584104496913129E-4</v>
      </c>
      <c r="I27">
        <v>1560.1959741246899</v>
      </c>
      <c r="J27">
        <v>9.4091381706467225E-4</v>
      </c>
      <c r="K27">
        <v>1560.3378263891041</v>
      </c>
      <c r="L27" s="4">
        <v>1.112515843589235E-3</v>
      </c>
      <c r="M27" s="2">
        <f t="shared" si="23"/>
        <v>0</v>
      </c>
      <c r="N27" s="2">
        <f t="shared" si="23"/>
        <v>0</v>
      </c>
      <c r="O27">
        <f>G27-$G$27</f>
        <v>0</v>
      </c>
      <c r="P27">
        <f>I27-$I$27</f>
        <v>0</v>
      </c>
      <c r="Q27">
        <f>K27-$K$27</f>
        <v>0</v>
      </c>
      <c r="R27">
        <f t="shared" si="24"/>
        <v>0</v>
      </c>
      <c r="S27">
        <f t="shared" si="24"/>
        <v>0</v>
      </c>
      <c r="T27">
        <f t="shared" si="24"/>
        <v>0</v>
      </c>
      <c r="U27" s="22">
        <f>SUM(R27*Calibration!$A$11+S27*Calibration!$B$11+T27*Calibration!$C$11)</f>
        <v>0</v>
      </c>
      <c r="V27" s="3">
        <f>SUM(R27*Calibration!$A$12+S27*Calibration!$B$12+T27*Calibration!$C$12)</f>
        <v>0</v>
      </c>
      <c r="W27" s="26">
        <f t="shared" si="5"/>
        <v>0</v>
      </c>
      <c r="X27" s="26">
        <f t="shared" si="6"/>
        <v>0</v>
      </c>
      <c r="Y27" s="3">
        <f t="shared" si="7"/>
        <v>0</v>
      </c>
      <c r="Z27" s="26">
        <f t="shared" si="8"/>
        <v>0</v>
      </c>
      <c r="AA27" s="26">
        <f t="shared" si="9"/>
        <v>0</v>
      </c>
      <c r="AB27" s="1">
        <f t="shared" si="10"/>
        <v>0</v>
      </c>
    </row>
    <row r="28" spans="1:28" x14ac:dyDescent="0.3">
      <c r="A28">
        <v>120</v>
      </c>
      <c r="B28">
        <v>45</v>
      </c>
      <c r="C28">
        <v>1</v>
      </c>
      <c r="D28" s="20">
        <v>-8.5050214786000001E-5</v>
      </c>
      <c r="E28" s="3">
        <f t="shared" si="1"/>
        <v>4.252510739299998E-5</v>
      </c>
      <c r="F28" s="3">
        <f t="shared" si="2"/>
        <v>-7.3655646601998885E-5</v>
      </c>
      <c r="G28" s="5">
        <v>1560.4306820109839</v>
      </c>
      <c r="H28">
        <v>9.8076056206503341E-4</v>
      </c>
      <c r="I28">
        <v>1560.190307085132</v>
      </c>
      <c r="J28">
        <v>7.9685530414124535E-4</v>
      </c>
      <c r="K28">
        <v>1560.3615072828395</v>
      </c>
      <c r="L28" s="4">
        <v>1.1001873421948778E-3</v>
      </c>
      <c r="M28" s="2">
        <f t="shared" si="23"/>
        <v>3.7634720042804983E-4</v>
      </c>
      <c r="N28" s="2">
        <f t="shared" si="23"/>
        <v>-6.5185247242769014E-4</v>
      </c>
      <c r="O28">
        <f t="shared" ref="O28:O30" si="31">G28-$G$27</f>
        <v>-2.2484095064783105E-2</v>
      </c>
      <c r="P28">
        <f t="shared" ref="P28:P30" si="32">I28-$I$27</f>
        <v>-5.6670395579203614E-3</v>
      </c>
      <c r="Q28">
        <f t="shared" ref="Q28:Q30" si="33">K28-$K$27</f>
        <v>2.3680893735445352E-2</v>
      </c>
      <c r="R28">
        <f t="shared" si="24"/>
        <v>-2.09940147690304E-2</v>
      </c>
      <c r="S28">
        <f t="shared" si="24"/>
        <v>-4.1769592621676566E-3</v>
      </c>
      <c r="T28">
        <f t="shared" si="24"/>
        <v>2.5170974031198057E-2</v>
      </c>
      <c r="U28" s="22">
        <f>SUM(R28*Calibration!$A$11+S28*Calibration!$B$11+T28*Calibration!$C$11)</f>
        <v>1.0585611619051914E-5</v>
      </c>
      <c r="V28" s="3">
        <f>SUM(R28*Calibration!$A$12+S28*Calibration!$B$12+T28*Calibration!$C$12)</f>
        <v>-2.3024628841272035E-5</v>
      </c>
      <c r="W28" s="26">
        <f t="shared" si="5"/>
        <v>0.22427176588873463</v>
      </c>
      <c r="X28" s="26">
        <f t="shared" si="6"/>
        <v>4.4588760249746215</v>
      </c>
      <c r="Y28" s="3">
        <f t="shared" si="7"/>
        <v>3.5836313497810841E-9</v>
      </c>
      <c r="Z28" s="26">
        <f t="shared" si="8"/>
        <v>0.75269440085609995</v>
      </c>
      <c r="AA28" s="26">
        <f t="shared" si="9"/>
        <v>1.3285604341717163</v>
      </c>
      <c r="AB28" s="1">
        <f t="shared" si="10"/>
        <v>0.52979143669299611</v>
      </c>
    </row>
    <row r="29" spans="1:28" x14ac:dyDescent="0.3">
      <c r="A29">
        <v>120</v>
      </c>
      <c r="B29">
        <v>45</v>
      </c>
      <c r="C29">
        <v>5</v>
      </c>
      <c r="D29" s="20">
        <v>-3.5854749999999998E-4</v>
      </c>
      <c r="E29" s="3">
        <f t="shared" si="1"/>
        <v>1.7927374999999991E-4</v>
      </c>
      <c r="F29" s="3">
        <f t="shared" si="2"/>
        <v>-3.1051124346340099E-4</v>
      </c>
      <c r="G29" s="5">
        <v>1560.2371604596797</v>
      </c>
      <c r="H29">
        <v>1.0230877073026867E-3</v>
      </c>
      <c r="I29">
        <v>1560.2214389714709</v>
      </c>
      <c r="J29">
        <v>9.8683153505847916E-4</v>
      </c>
      <c r="K29">
        <v>1560.4978350404501</v>
      </c>
      <c r="L29" s="4">
        <v>1.1075774168969182E-3</v>
      </c>
      <c r="M29" s="2">
        <f t="shared" si="23"/>
        <v>1.5865726874999991E-3</v>
      </c>
      <c r="N29" s="2">
        <f t="shared" si="23"/>
        <v>-2.7480245046510986E-3</v>
      </c>
      <c r="O29">
        <f t="shared" si="31"/>
        <v>-0.21600564636901254</v>
      </c>
      <c r="P29">
        <f t="shared" si="32"/>
        <v>2.546484678100569E-2</v>
      </c>
      <c r="Q29">
        <f t="shared" si="33"/>
        <v>0.16000865134606101</v>
      </c>
      <c r="R29">
        <f t="shared" si="24"/>
        <v>-0.20582826362169726</v>
      </c>
      <c r="S29">
        <f t="shared" si="24"/>
        <v>3.5642229528320968E-2</v>
      </c>
      <c r="T29">
        <f t="shared" si="24"/>
        <v>0.17018603409337629</v>
      </c>
      <c r="U29" s="22">
        <f>SUM(R29*Calibration!$A$11+S29*Calibration!$B$11+T29*Calibration!$C$11)</f>
        <v>1.5331622152010702E-5</v>
      </c>
      <c r="V29" s="3">
        <f>SUM(R29*Calibration!$A$12+S29*Calibration!$B$12+T29*Calibration!$C$12)</f>
        <v>-2.4601564289669712E-4</v>
      </c>
      <c r="W29" s="26">
        <f t="shared" si="5"/>
        <v>2.181462262609104</v>
      </c>
      <c r="X29" s="26">
        <f t="shared" si="6"/>
        <v>0.45840811328267744</v>
      </c>
      <c r="Y29" s="3">
        <f t="shared" si="7"/>
        <v>3.103670377578625E-8</v>
      </c>
      <c r="Z29" s="26">
        <f t="shared" si="8"/>
        <v>3.1731453749999998</v>
      </c>
      <c r="AA29" s="26">
        <f t="shared" si="9"/>
        <v>0.31514471662049209</v>
      </c>
      <c r="AB29" s="1">
        <f t="shared" si="10"/>
        <v>1.5591254700886064</v>
      </c>
    </row>
    <row r="30" spans="1:28" x14ac:dyDescent="0.3">
      <c r="A30">
        <v>120</v>
      </c>
      <c r="B30">
        <v>45</v>
      </c>
      <c r="C30">
        <v>9</v>
      </c>
      <c r="D30" s="20">
        <v>-4.8928480000000004E-4</v>
      </c>
      <c r="E30" s="3">
        <f t="shared" si="1"/>
        <v>2.4464239999999991E-4</v>
      </c>
      <c r="F30" s="3">
        <f t="shared" si="2"/>
        <v>-4.2373306648558839E-4</v>
      </c>
      <c r="G30" s="5">
        <v>1560.1605707566482</v>
      </c>
      <c r="H30">
        <v>1.2949898088999981E-3</v>
      </c>
      <c r="I30">
        <v>1560.211478441435</v>
      </c>
      <c r="J30">
        <v>8.8434474299200897E-4</v>
      </c>
      <c r="K30">
        <v>1560.5678424021171</v>
      </c>
      <c r="L30" s="4">
        <v>1.2557039632877928E-3</v>
      </c>
      <c r="M30" s="2">
        <f t="shared" si="23"/>
        <v>2.1650852399999992E-3</v>
      </c>
      <c r="N30" s="2">
        <f t="shared" si="23"/>
        <v>-3.7500376383974572E-3</v>
      </c>
      <c r="O30">
        <f t="shared" si="31"/>
        <v>-0.2925953494004716</v>
      </c>
      <c r="P30">
        <f t="shared" si="32"/>
        <v>1.5504316745136748E-2</v>
      </c>
      <c r="Q30">
        <f t="shared" si="33"/>
        <v>0.23001601301302799</v>
      </c>
      <c r="R30">
        <f t="shared" si="24"/>
        <v>-0.2769036761863693</v>
      </c>
      <c r="S30">
        <f t="shared" si="24"/>
        <v>3.1195989959239039E-2</v>
      </c>
      <c r="T30">
        <f t="shared" si="24"/>
        <v>0.24570768622713027</v>
      </c>
      <c r="U30" s="22">
        <f>SUM(R30*Calibration!$A$11+S30*Calibration!$B$11+T30*Calibration!$C$11)</f>
        <v>3.9973541801282121E-5</v>
      </c>
      <c r="V30" s="3">
        <f>SUM(R30*Calibration!$A$12+S30*Calibration!$B$12+T30*Calibration!$C$12)</f>
        <v>-3.2653253571022101E-4</v>
      </c>
      <c r="W30" s="26">
        <f t="shared" si="5"/>
        <v>2.9113861144175046</v>
      </c>
      <c r="X30" s="26">
        <f t="shared" si="6"/>
        <v>0.34347900302467266</v>
      </c>
      <c r="Y30" s="3">
        <f t="shared" si="7"/>
        <v>5.1337284699379993E-8</v>
      </c>
      <c r="Z30" s="26">
        <f t="shared" si="8"/>
        <v>4.3301704800000005</v>
      </c>
      <c r="AA30" s="26">
        <f t="shared" si="9"/>
        <v>0.23093778977496515</v>
      </c>
      <c r="AB30" s="1">
        <f t="shared" si="10"/>
        <v>2.0052093359216112</v>
      </c>
    </row>
    <row r="31" spans="1:28" x14ac:dyDescent="0.3">
      <c r="A31">
        <v>150</v>
      </c>
      <c r="B31">
        <v>20</v>
      </c>
      <c r="C31">
        <v>0</v>
      </c>
      <c r="D31" s="20">
        <v>6.9848160936000003E-6</v>
      </c>
      <c r="E31" s="3">
        <f t="shared" si="1"/>
        <v>0</v>
      </c>
      <c r="F31" s="3">
        <f t="shared" si="2"/>
        <v>0</v>
      </c>
      <c r="G31" s="5">
        <v>1560.4870864935481</v>
      </c>
      <c r="H31">
        <v>1.0122954474994623E-3</v>
      </c>
      <c r="I31">
        <v>1560.1704942757169</v>
      </c>
      <c r="J31">
        <v>9.7676754364427664E-4</v>
      </c>
      <c r="K31">
        <v>1560.3468478239779</v>
      </c>
      <c r="L31" s="4">
        <v>9.3053059971686292E-4</v>
      </c>
      <c r="M31" s="2">
        <f t="shared" si="23"/>
        <v>0</v>
      </c>
      <c r="N31" s="2">
        <f t="shared" si="23"/>
        <v>0</v>
      </c>
      <c r="O31">
        <f>G31-$G$31</f>
        <v>0</v>
      </c>
      <c r="P31">
        <f>I31-$I$31</f>
        <v>0</v>
      </c>
      <c r="Q31">
        <f>K31-$K$31</f>
        <v>0</v>
      </c>
      <c r="R31">
        <f t="shared" si="24"/>
        <v>0</v>
      </c>
      <c r="S31">
        <f t="shared" si="24"/>
        <v>0</v>
      </c>
      <c r="T31">
        <f t="shared" si="24"/>
        <v>0</v>
      </c>
      <c r="U31" s="22">
        <f>SUM(R31*Calibration!$A$11+S31*Calibration!$B$11+T31*Calibration!$C$11)</f>
        <v>0</v>
      </c>
      <c r="V31" s="3">
        <f>SUM(R31*Calibration!$A$12+S31*Calibration!$B$12+T31*Calibration!$C$12)</f>
        <v>0</v>
      </c>
      <c r="W31" s="26">
        <f t="shared" si="5"/>
        <v>0</v>
      </c>
      <c r="X31" s="26">
        <f t="shared" si="6"/>
        <v>0</v>
      </c>
      <c r="Y31" s="3">
        <f t="shared" si="7"/>
        <v>0</v>
      </c>
      <c r="Z31" s="26">
        <f t="shared" si="8"/>
        <v>0</v>
      </c>
      <c r="AA31" s="26">
        <f t="shared" si="9"/>
        <v>0</v>
      </c>
      <c r="AB31" s="1">
        <f t="shared" si="10"/>
        <v>0</v>
      </c>
    </row>
    <row r="32" spans="1:28" x14ac:dyDescent="0.3">
      <c r="A32">
        <v>150</v>
      </c>
      <c r="B32">
        <v>20</v>
      </c>
      <c r="C32">
        <v>1</v>
      </c>
      <c r="D32" s="20">
        <v>-1.8012119526000001E-5</v>
      </c>
      <c r="E32" s="3">
        <f t="shared" si="1"/>
        <v>1.5598953085517723E-5</v>
      </c>
      <c r="F32" s="3">
        <f t="shared" si="2"/>
        <v>-9.006059762999999E-6</v>
      </c>
      <c r="G32" s="5">
        <v>1560.48856879717</v>
      </c>
      <c r="H32">
        <v>9.6818146413326766E-4</v>
      </c>
      <c r="I32">
        <v>1560.0961399540038</v>
      </c>
      <c r="J32">
        <v>8.7018119813604981E-4</v>
      </c>
      <c r="K32">
        <v>1560.4197199750167</v>
      </c>
      <c r="L32" s="4">
        <v>9.4212375849596938E-4</v>
      </c>
      <c r="M32" s="2">
        <f t="shared" si="23"/>
        <v>1.3805073480683183E-4</v>
      </c>
      <c r="N32" s="2">
        <f t="shared" si="23"/>
        <v>-7.9703628902549984E-5</v>
      </c>
      <c r="O32">
        <f t="shared" ref="O32:O33" si="34">G32-$G$31</f>
        <v>1.4823036219695496E-3</v>
      </c>
      <c r="P32">
        <f t="shared" ref="P32:P33" si="35">I32-$I$31</f>
        <v>-7.43543217131446E-2</v>
      </c>
      <c r="Q32">
        <f t="shared" ref="Q32:Q33" si="36">K32-$K$31</f>
        <v>7.2872151038836819E-2</v>
      </c>
      <c r="R32">
        <f t="shared" si="24"/>
        <v>1.4822593060822935E-3</v>
      </c>
      <c r="S32">
        <f t="shared" si="24"/>
        <v>-7.4354366029031851E-2</v>
      </c>
      <c r="T32">
        <f t="shared" si="24"/>
        <v>7.2872106722949567E-2</v>
      </c>
      <c r="U32" s="22">
        <f>SUM(R32*Calibration!$A$11+S32*Calibration!$B$11+T32*Calibration!$C$11)</f>
        <v>8.5458344544838942E-5</v>
      </c>
      <c r="V32" s="3">
        <f>SUM(R32*Calibration!$A$12+S32*Calibration!$B$12+T32*Calibration!$C$12)</f>
        <v>2.138977079625746E-5</v>
      </c>
      <c r="W32" s="26">
        <f t="shared" si="5"/>
        <v>0.77963682814575397</v>
      </c>
      <c r="X32" s="26">
        <f t="shared" si="6"/>
        <v>1.2826484895260091</v>
      </c>
      <c r="Y32" s="3">
        <f t="shared" si="7"/>
        <v>5.8042410904537726E-9</v>
      </c>
      <c r="Z32" s="28">
        <f>W32</f>
        <v>0.77963682814575397</v>
      </c>
      <c r="AA32" s="26">
        <f t="shared" si="9"/>
        <v>1.2826484895260091</v>
      </c>
      <c r="AB32" s="1">
        <f t="shared" si="10"/>
        <v>0.67424229532643942</v>
      </c>
    </row>
    <row r="33" spans="1:28" x14ac:dyDescent="0.3">
      <c r="A33">
        <v>150</v>
      </c>
      <c r="B33">
        <v>20</v>
      </c>
      <c r="C33">
        <v>3</v>
      </c>
      <c r="D33" s="20">
        <v>-7.2922665122000002E-5</v>
      </c>
      <c r="E33" s="3">
        <f t="shared" si="1"/>
        <v>6.3152880507317456E-5</v>
      </c>
      <c r="F33" s="3">
        <f t="shared" si="2"/>
        <v>-3.6461332560999994E-5</v>
      </c>
      <c r="G33" s="5">
        <v>1560.3947944740582</v>
      </c>
      <c r="H33">
        <v>8.1095058637991951E-4</v>
      </c>
      <c r="I33">
        <v>1560.0041946696485</v>
      </c>
      <c r="J33">
        <v>9.978972722631907E-4</v>
      </c>
      <c r="K33">
        <v>1560.580844538692</v>
      </c>
      <c r="L33" s="4">
        <v>1.1289530564781876E-3</v>
      </c>
      <c r="M33" s="2">
        <f t="shared" si="23"/>
        <v>5.5890299248975944E-4</v>
      </c>
      <c r="N33" s="2">
        <f t="shared" si="23"/>
        <v>-3.2268279316484996E-4</v>
      </c>
      <c r="O33">
        <f t="shared" si="34"/>
        <v>-9.2292019489832455E-2</v>
      </c>
      <c r="P33">
        <f t="shared" si="35"/>
        <v>-0.16629960606837813</v>
      </c>
      <c r="Q33">
        <f t="shared" si="36"/>
        <v>0.23399671471406691</v>
      </c>
      <c r="R33">
        <f t="shared" si="24"/>
        <v>-8.4093715875117894E-2</v>
      </c>
      <c r="S33">
        <f t="shared" si="24"/>
        <v>-0.15810130245366358</v>
      </c>
      <c r="T33">
        <f t="shared" si="24"/>
        <v>0.24219501832878146</v>
      </c>
      <c r="U33" s="22">
        <f>SUM(R33*Calibration!$A$11+S33*Calibration!$B$11+T33*Calibration!$C$11)</f>
        <v>2.0565732634560005E-4</v>
      </c>
      <c r="V33" s="3">
        <f>SUM(R33*Calibration!$A$12+S33*Calibration!$B$12+T33*Calibration!$C$12)</f>
        <v>-5.4798416189228554E-5</v>
      </c>
      <c r="W33" s="26">
        <f t="shared" si="5"/>
        <v>1.8835703120311589</v>
      </c>
      <c r="X33" s="26">
        <f t="shared" si="6"/>
        <v>0.53090664766405471</v>
      </c>
      <c r="Y33" s="3">
        <f t="shared" si="7"/>
        <v>2.064376571966466E-8</v>
      </c>
      <c r="Z33" s="26">
        <f t="shared" si="8"/>
        <v>0.64536558632969998</v>
      </c>
      <c r="AA33" s="26">
        <f t="shared" si="9"/>
        <v>1.5495093342165394</v>
      </c>
      <c r="AB33" s="1">
        <f t="shared" si="10"/>
        <v>1.2715625586570387</v>
      </c>
    </row>
    <row r="34" spans="1:28" x14ac:dyDescent="0.3">
      <c r="A34">
        <v>150</v>
      </c>
      <c r="B34">
        <v>45</v>
      </c>
      <c r="C34">
        <v>0</v>
      </c>
      <c r="D34" s="20">
        <v>-1.4848093115E-5</v>
      </c>
      <c r="E34" s="3">
        <f t="shared" si="1"/>
        <v>0</v>
      </c>
      <c r="F34" s="3">
        <f t="shared" si="2"/>
        <v>0</v>
      </c>
      <c r="G34" s="5">
        <v>1560.4593976536444</v>
      </c>
      <c r="H34">
        <v>9.16338374897792E-4</v>
      </c>
      <c r="I34">
        <v>1560.1920881905207</v>
      </c>
      <c r="J34">
        <v>9.017150524573516E-4</v>
      </c>
      <c r="K34">
        <v>1560.3460530483196</v>
      </c>
      <c r="L34" s="4">
        <v>1.0921724115597552E-3</v>
      </c>
      <c r="M34" s="2">
        <f t="shared" si="23"/>
        <v>0</v>
      </c>
      <c r="N34" s="2">
        <f t="shared" si="23"/>
        <v>0</v>
      </c>
      <c r="O34">
        <f>G34-$G$34</f>
        <v>0</v>
      </c>
      <c r="P34">
        <f>I34-$I$34</f>
        <v>0</v>
      </c>
      <c r="Q34">
        <f>K34-$K$34</f>
        <v>0</v>
      </c>
      <c r="R34">
        <f t="shared" si="24"/>
        <v>0</v>
      </c>
      <c r="S34">
        <f t="shared" si="24"/>
        <v>0</v>
      </c>
      <c r="T34">
        <f t="shared" si="24"/>
        <v>0</v>
      </c>
      <c r="U34" s="22">
        <f>SUM(R34*Calibration!$A$11+S34*Calibration!$B$11+T34*Calibration!$C$11)</f>
        <v>0</v>
      </c>
      <c r="V34" s="3">
        <f>SUM(R34*Calibration!$A$12+S34*Calibration!$B$12+T34*Calibration!$C$12)</f>
        <v>0</v>
      </c>
      <c r="W34" s="26">
        <f t="shared" si="5"/>
        <v>0</v>
      </c>
      <c r="X34" s="26">
        <f t="shared" si="6"/>
        <v>0</v>
      </c>
      <c r="Y34" s="3">
        <f t="shared" si="7"/>
        <v>0</v>
      </c>
      <c r="Z34" s="26">
        <f t="shared" si="8"/>
        <v>0</v>
      </c>
      <c r="AA34" s="26">
        <f t="shared" si="9"/>
        <v>0</v>
      </c>
      <c r="AB34" s="1">
        <f t="shared" si="10"/>
        <v>0</v>
      </c>
    </row>
    <row r="35" spans="1:28" x14ac:dyDescent="0.3">
      <c r="A35">
        <v>150</v>
      </c>
      <c r="B35">
        <v>45</v>
      </c>
      <c r="C35">
        <v>1</v>
      </c>
      <c r="D35" s="20">
        <v>-6.2237092575000001E-5</v>
      </c>
      <c r="E35" s="3">
        <f t="shared" si="1"/>
        <v>5.3898903227633865E-5</v>
      </c>
      <c r="F35" s="3">
        <f t="shared" si="2"/>
        <v>-3.1118546287499994E-5</v>
      </c>
      <c r="G35" s="5">
        <v>1560.4504572185838</v>
      </c>
      <c r="H35">
        <v>8.9494926393662996E-4</v>
      </c>
      <c r="I35">
        <v>1560.1746012976778</v>
      </c>
      <c r="J35">
        <v>1.1392718573821437E-3</v>
      </c>
      <c r="K35">
        <v>1560.3711163331427</v>
      </c>
      <c r="L35" s="4">
        <v>9.8365035025657784E-4</v>
      </c>
      <c r="M35" s="2">
        <f t="shared" si="23"/>
        <v>4.7700529356455967E-4</v>
      </c>
      <c r="N35" s="2">
        <f t="shared" si="23"/>
        <v>-2.7539913464437492E-4</v>
      </c>
      <c r="O35">
        <f t="shared" ref="O35:O37" si="37">G35-$G$34</f>
        <v>-8.9404350605946092E-3</v>
      </c>
      <c r="P35">
        <f t="shared" ref="P35:P37" si="38">I35-$I$34</f>
        <v>-1.7486892842953239E-2</v>
      </c>
      <c r="Q35">
        <f t="shared" ref="Q35:Q37" si="39">K35-$K$34</f>
        <v>2.5063284823090726E-2</v>
      </c>
      <c r="R35">
        <f t="shared" si="24"/>
        <v>-8.485754033775569E-3</v>
      </c>
      <c r="S35">
        <f t="shared" si="24"/>
        <v>-1.7032211816134197E-2</v>
      </c>
      <c r="T35">
        <f t="shared" si="24"/>
        <v>2.5517965849909768E-2</v>
      </c>
      <c r="U35" s="22">
        <f>SUM(R35*Calibration!$A$11+S35*Calibration!$B$11+T35*Calibration!$C$11)</f>
        <v>2.1997968579499977E-5</v>
      </c>
      <c r="V35" s="3">
        <f>SUM(R35*Calibration!$A$12+S35*Calibration!$B$12+T35*Calibration!$C$12)</f>
        <v>-5.2440772859819492E-6</v>
      </c>
      <c r="W35" s="26">
        <f t="shared" si="5"/>
        <v>0.20013741668492677</v>
      </c>
      <c r="X35" s="26">
        <f t="shared" si="6"/>
        <v>4.9965669416743026</v>
      </c>
      <c r="Y35" s="3">
        <f t="shared" si="7"/>
        <v>1.6871577775350272E-9</v>
      </c>
      <c r="Z35" s="26">
        <f t="shared" si="8"/>
        <v>0.55079826928874998</v>
      </c>
      <c r="AA35" s="26">
        <f t="shared" si="9"/>
        <v>1.8155467359970243</v>
      </c>
      <c r="AB35" s="1">
        <f t="shared" si="10"/>
        <v>0.36351398189201356</v>
      </c>
    </row>
    <row r="36" spans="1:28" x14ac:dyDescent="0.3">
      <c r="A36">
        <v>150</v>
      </c>
      <c r="B36">
        <v>45</v>
      </c>
      <c r="C36">
        <v>5</v>
      </c>
      <c r="D36" s="20">
        <v>-3.3790440000000001E-4</v>
      </c>
      <c r="E36" s="3">
        <f t="shared" si="1"/>
        <v>2.9263379445053849E-4</v>
      </c>
      <c r="F36" s="3">
        <f t="shared" si="2"/>
        <v>-1.6895219999999998E-4</v>
      </c>
      <c r="G36" s="5">
        <v>1560.335456430387</v>
      </c>
      <c r="H36">
        <v>1.0833374196494521E-3</v>
      </c>
      <c r="I36">
        <v>1560.1096340160941</v>
      </c>
      <c r="J36">
        <v>9.4122362195266161E-4</v>
      </c>
      <c r="K36">
        <v>1560.5253518736699</v>
      </c>
      <c r="L36" s="4">
        <v>1.1224601264607922E-3</v>
      </c>
      <c r="M36" s="2">
        <f t="shared" si="23"/>
        <v>2.5898090808872654E-3</v>
      </c>
      <c r="N36" s="2">
        <f t="shared" si="23"/>
        <v>-1.4952269699999997E-3</v>
      </c>
      <c r="O36">
        <f t="shared" si="37"/>
        <v>-0.12394122325736134</v>
      </c>
      <c r="P36">
        <f t="shared" si="38"/>
        <v>-8.2454174426629834E-2</v>
      </c>
      <c r="Q36">
        <f t="shared" si="39"/>
        <v>0.17929882535031538</v>
      </c>
      <c r="R36">
        <f t="shared" ref="R36:T37" si="40">O36-AVERAGE($O36:$Q36)</f>
        <v>-0.11490903247946942</v>
      </c>
      <c r="S36">
        <f t="shared" si="40"/>
        <v>-7.3421983648737907E-2</v>
      </c>
      <c r="T36">
        <f t="shared" si="40"/>
        <v>0.18833101612820732</v>
      </c>
      <c r="U36" s="22">
        <f>SUM(R36*Calibration!$A$11+S36*Calibration!$B$11+T36*Calibration!$C$11)</f>
        <v>1.163263739917142E-4</v>
      </c>
      <c r="V36" s="3">
        <f>SUM(R36*Calibration!$A$12+S36*Calibration!$B$12+T36*Calibration!$C$12)</f>
        <v>-1.126372375410623E-4</v>
      </c>
      <c r="W36" s="26">
        <f t="shared" si="5"/>
        <v>1.433016217240511</v>
      </c>
      <c r="X36" s="26">
        <f t="shared" si="6"/>
        <v>0.69782880889209398</v>
      </c>
      <c r="Y36" s="3">
        <f t="shared" si="7"/>
        <v>3.4255681505596216E-8</v>
      </c>
      <c r="Z36" s="26">
        <f t="shared" si="8"/>
        <v>2.9904539399999996</v>
      </c>
      <c r="AA36" s="26">
        <f t="shared" si="9"/>
        <v>0.33439739252429351</v>
      </c>
      <c r="AB36" s="1">
        <f t="shared" si="10"/>
        <v>1.637983704046551</v>
      </c>
    </row>
    <row r="37" spans="1:28" x14ac:dyDescent="0.3">
      <c r="A37">
        <v>150</v>
      </c>
      <c r="B37">
        <v>45</v>
      </c>
      <c r="C37">
        <v>9</v>
      </c>
      <c r="D37" s="20">
        <v>-4.5502090000000003E-4</v>
      </c>
      <c r="E37" s="3">
        <f t="shared" si="1"/>
        <v>3.9405965865285875E-4</v>
      </c>
      <c r="F37" s="3">
        <f t="shared" si="2"/>
        <v>-2.2751044999999999E-4</v>
      </c>
      <c r="G37" s="5">
        <v>1560.3067195945384</v>
      </c>
      <c r="H37">
        <v>1.1100759976067705E-3</v>
      </c>
      <c r="I37">
        <v>1560.0548738007799</v>
      </c>
      <c r="J37">
        <v>8.642397162935794E-4</v>
      </c>
      <c r="K37">
        <v>1560.591208120064</v>
      </c>
      <c r="L37" s="4">
        <v>1.1103867506257273E-3</v>
      </c>
      <c r="M37" s="2">
        <f t="shared" si="23"/>
        <v>3.4874279790777997E-3</v>
      </c>
      <c r="N37" s="2">
        <f t="shared" si="23"/>
        <v>-2.0134674824999997E-3</v>
      </c>
      <c r="O37">
        <f t="shared" si="37"/>
        <v>-0.15267805910593779</v>
      </c>
      <c r="P37">
        <f t="shared" si="38"/>
        <v>-0.13721438974084776</v>
      </c>
      <c r="Q37">
        <f t="shared" si="39"/>
        <v>0.24515507174442064</v>
      </c>
      <c r="R37">
        <f t="shared" si="40"/>
        <v>-0.13776560007181615</v>
      </c>
      <c r="S37">
        <f t="shared" si="40"/>
        <v>-0.12230193070672613</v>
      </c>
      <c r="T37">
        <f t="shared" si="40"/>
        <v>0.26006753077854228</v>
      </c>
      <c r="U37" s="22">
        <f>SUM(R37*Calibration!$A$11+S37*Calibration!$B$11+T37*Calibration!$C$11)</f>
        <v>1.7904663919514504E-4</v>
      </c>
      <c r="V37" s="3">
        <f>SUM(R37*Calibration!$A$12+S37*Calibration!$B$12+T37*Calibration!$C$12)</f>
        <v>-1.2596712154863267E-4</v>
      </c>
      <c r="W37" s="26">
        <f t="shared" si="5"/>
        <v>1.9374308489017011</v>
      </c>
      <c r="X37" s="26">
        <f t="shared" si="6"/>
        <v>0.51614745401978301</v>
      </c>
      <c r="Y37" s="3">
        <f t="shared" si="7"/>
        <v>5.654164608930544E-8</v>
      </c>
      <c r="Z37" s="26">
        <f t="shared" si="8"/>
        <v>4.0269349650000006</v>
      </c>
      <c r="AA37" s="26">
        <f t="shared" si="9"/>
        <v>0.24832782468340653</v>
      </c>
      <c r="AB37" s="1">
        <f t="shared" si="10"/>
        <v>2.1043961309196577</v>
      </c>
    </row>
    <row r="40" spans="1:28" x14ac:dyDescent="0.3">
      <c r="V40" s="3" t="s">
        <v>31</v>
      </c>
      <c r="Y40" s="3" t="s">
        <v>37</v>
      </c>
    </row>
    <row r="41" spans="1:28" x14ac:dyDescent="0.3">
      <c r="V41" s="3">
        <v>0</v>
      </c>
      <c r="W41" s="26">
        <v>0</v>
      </c>
      <c r="Y41" s="3">
        <v>0</v>
      </c>
      <c r="Z41" s="26">
        <v>0</v>
      </c>
    </row>
    <row r="42" spans="1:28" x14ac:dyDescent="0.3">
      <c r="V42" s="3">
        <f>MAX(Z3:Z37,W3:W37)</f>
        <v>4.3381938899999994</v>
      </c>
      <c r="W42" s="26">
        <f>V42</f>
        <v>4.3381938899999994</v>
      </c>
      <c r="Y42" s="3">
        <f>MAX(AA3:AA37,X3:X37)</f>
        <v>4.9965669416743026</v>
      </c>
      <c r="Z42" s="26">
        <f>Y42</f>
        <v>4.9965669416743026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Calibration</vt:lpstr>
      <vt:lpstr>AA1</vt:lpstr>
      <vt:lpstr>AA1 Zero Curv</vt:lpstr>
      <vt:lpstr>AA2</vt:lpstr>
      <vt:lpstr>AA2 Zero Curv</vt:lpstr>
      <vt:lpstr>AA3</vt:lpstr>
      <vt:lpstr>AA3 Zero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Yang</dc:creator>
  <cp:lastModifiedBy>E Yang</cp:lastModifiedBy>
  <dcterms:created xsi:type="dcterms:W3CDTF">2020-01-07T17:51:01Z</dcterms:created>
  <dcterms:modified xsi:type="dcterms:W3CDTF">2020-01-09T17:53:56Z</dcterms:modified>
</cp:coreProperties>
</file>